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11640" activeTab="0"/>
  </bookViews>
  <sheets>
    <sheet name="Calcolo posti avicoli" sheetId="1" r:id="rId1"/>
  </sheets>
  <definedNames/>
  <calcPr fullCalcOnLoad="1"/>
</workbook>
</file>

<file path=xl/comments1.xml><?xml version="1.0" encoding="utf-8"?>
<comments xmlns="http://schemas.openxmlformats.org/spreadsheetml/2006/main">
  <authors>
    <author>Ezio Bongioni</author>
  </authors>
  <commentList>
    <comment ref="B3" authorId="0">
      <text>
        <r>
          <rPr>
            <b/>
            <sz val="8"/>
            <rFont val="Tahoma"/>
            <family val="0"/>
          </rPr>
          <t>Deve corrispondere al numero dei POSTI richiesti in AIA o oggetto di simulazione</t>
        </r>
        <r>
          <rPr>
            <sz val="8"/>
            <rFont val="Tahoma"/>
            <family val="0"/>
          </rPr>
          <t xml:space="preserve">
</t>
        </r>
      </text>
    </comment>
    <comment ref="B4" authorId="0">
      <text>
        <r>
          <rPr>
            <b/>
            <sz val="8"/>
            <rFont val="Tahoma"/>
            <family val="0"/>
          </rPr>
          <t>Inserire il numero totale dei capi accasati indipendentemente da eventuali sfoltimenti intermedi</t>
        </r>
        <r>
          <rPr>
            <sz val="8"/>
            <rFont val="Tahoma"/>
            <family val="0"/>
          </rPr>
          <t xml:space="preserve">
</t>
        </r>
      </text>
    </comment>
    <comment ref="B5" authorId="0">
      <text>
        <r>
          <rPr>
            <b/>
            <sz val="8"/>
            <rFont val="Tahoma"/>
            <family val="0"/>
          </rPr>
          <t>Inserire il numero totale dei capi accasati indipendentemente da eventuali sfoltimenti intermedi</t>
        </r>
        <r>
          <rPr>
            <sz val="8"/>
            <rFont val="Tahoma"/>
            <family val="0"/>
          </rPr>
          <t xml:space="preserve">
</t>
        </r>
      </text>
    </comment>
    <comment ref="B45" authorId="0">
      <text>
        <r>
          <rPr>
            <b/>
            <sz val="8"/>
            <rFont val="Tahoma"/>
            <family val="0"/>
          </rPr>
          <t>Se viene inserito un numero di cicli diverso da quello calcolato in B46 il valore viene riportato in rosso su sfondo grigio. Valori diversi da quanto calcolato devono essere giustificati.</t>
        </r>
        <r>
          <rPr>
            <sz val="8"/>
            <rFont val="Tahoma"/>
            <family val="0"/>
          </rPr>
          <t xml:space="preserve">
</t>
        </r>
      </text>
    </comment>
    <comment ref="B50" authorId="0">
      <text>
        <r>
          <rPr>
            <b/>
            <sz val="8"/>
            <rFont val="Tahoma"/>
            <family val="0"/>
          </rPr>
          <t>= capi sfoltiti x giorni del ciclo x n° cicli / 365</t>
        </r>
        <r>
          <rPr>
            <sz val="8"/>
            <rFont val="Tahoma"/>
            <family val="0"/>
          </rPr>
          <t xml:space="preserve">
</t>
        </r>
      </text>
    </comment>
    <comment ref="B52" authorId="0">
      <text>
        <r>
          <rPr>
            <b/>
            <sz val="8"/>
            <rFont val="Tahoma"/>
            <family val="0"/>
          </rPr>
          <t>= capi sfoltiti x giorni del ciclo x n° cicli / 365</t>
        </r>
        <r>
          <rPr>
            <sz val="8"/>
            <rFont val="Tahoma"/>
            <family val="0"/>
          </rPr>
          <t xml:space="preserve">
</t>
        </r>
      </text>
    </comment>
    <comment ref="B53" authorId="0">
      <text>
        <r>
          <rPr>
            <b/>
            <sz val="8"/>
            <rFont val="Tahoma"/>
            <family val="0"/>
          </rPr>
          <t>=capi maschi accasati - capi sfoltiti - mortalità rispetto all'accasato x giorni del ciclo x n° cicli /365</t>
        </r>
        <r>
          <rPr>
            <sz val="8"/>
            <rFont val="Tahoma"/>
            <family val="0"/>
          </rPr>
          <t xml:space="preserve">
</t>
        </r>
      </text>
    </comment>
    <comment ref="B54" authorId="0">
      <text>
        <r>
          <rPr>
            <b/>
            <sz val="8"/>
            <rFont val="Tahoma"/>
            <family val="0"/>
          </rPr>
          <t>= somma dei quattro valori precedenti</t>
        </r>
        <r>
          <rPr>
            <sz val="8"/>
            <rFont val="Tahoma"/>
            <family val="0"/>
          </rPr>
          <t xml:space="preserve">
</t>
        </r>
      </text>
    </comment>
    <comment ref="B55" authorId="0">
      <text>
        <r>
          <rPr>
            <b/>
            <sz val="8"/>
            <rFont val="Tahoma"/>
            <family val="0"/>
          </rPr>
          <t>= femmine leggere mediamente presenti x peso medio unitario</t>
        </r>
        <r>
          <rPr>
            <sz val="8"/>
            <rFont val="Tahoma"/>
            <family val="0"/>
          </rPr>
          <t xml:space="preserve">
</t>
        </r>
      </text>
    </comment>
    <comment ref="B57" authorId="0">
      <text>
        <r>
          <rPr>
            <b/>
            <sz val="8"/>
            <rFont val="Tahoma"/>
            <family val="0"/>
          </rPr>
          <t>= maschi leggeri mediamente presenti x peso medio unitario</t>
        </r>
        <r>
          <rPr>
            <sz val="8"/>
            <rFont val="Tahoma"/>
            <family val="0"/>
          </rPr>
          <t xml:space="preserve">
</t>
        </r>
      </text>
    </comment>
    <comment ref="B58" authorId="0">
      <text>
        <r>
          <rPr>
            <b/>
            <sz val="8"/>
            <rFont val="Tahoma"/>
            <family val="0"/>
          </rPr>
          <t>=maschi pesanti mediamente presenti x peso medio unitario</t>
        </r>
        <r>
          <rPr>
            <sz val="8"/>
            <rFont val="Tahoma"/>
            <family val="0"/>
          </rPr>
          <t xml:space="preserve">
</t>
        </r>
      </text>
    </comment>
    <comment ref="B59" authorId="0">
      <text>
        <r>
          <rPr>
            <b/>
            <sz val="8"/>
            <rFont val="Tahoma"/>
            <family val="0"/>
          </rPr>
          <t>E' la somma dei quattro valori precedenti</t>
        </r>
        <r>
          <rPr>
            <sz val="8"/>
            <rFont val="Tahoma"/>
            <family val="0"/>
          </rPr>
          <t xml:space="preserve">
</t>
        </r>
      </text>
    </comment>
    <comment ref="B62" authorId="0">
      <text>
        <r>
          <rPr>
            <b/>
            <sz val="8"/>
            <rFont val="Tahoma"/>
            <family val="0"/>
          </rPr>
          <t>=(capi maschi morti + capi femmina morti) / accasati</t>
        </r>
        <r>
          <rPr>
            <sz val="8"/>
            <rFont val="Tahoma"/>
            <family val="0"/>
          </rPr>
          <t xml:space="preserve">
</t>
        </r>
      </text>
    </comment>
    <comment ref="B67" authorId="0">
      <text>
        <r>
          <rPr>
            <b/>
            <sz val="8"/>
            <rFont val="Tahoma"/>
            <family val="0"/>
          </rPr>
          <t>=capi femmina rimanenti al netto della mortalità + capi maschi all'uscita delle femmine al netto della mortalità x rispettivi pesi finali unitari di uscita e o fase del ciclo</t>
        </r>
        <r>
          <rPr>
            <sz val="8"/>
            <rFont val="Tahoma"/>
            <family val="0"/>
          </rPr>
          <t xml:space="preserve">
</t>
        </r>
      </text>
    </comment>
    <comment ref="B68" authorId="0">
      <text>
        <r>
          <rPr>
            <b/>
            <sz val="8"/>
            <rFont val="Tahoma"/>
            <family val="0"/>
          </rPr>
          <t xml:space="preserve">=peso di uscita seconda fase / SUA </t>
        </r>
        <r>
          <rPr>
            <sz val="8"/>
            <rFont val="Tahoma"/>
            <family val="0"/>
          </rPr>
          <t xml:space="preserve">
</t>
        </r>
      </text>
    </comment>
    <comment ref="B69" authorId="0">
      <text>
        <r>
          <rPr>
            <b/>
            <sz val="8"/>
            <rFont val="Tahoma"/>
            <family val="0"/>
          </rPr>
          <t>= Capi maschi leggeri al lordo dello sfoltimento e al netto della mortalità x peso vivo unitario raggiunto in tale fase</t>
        </r>
        <r>
          <rPr>
            <sz val="8"/>
            <rFont val="Tahoma"/>
            <family val="0"/>
          </rPr>
          <t xml:space="preserve">
</t>
        </r>
      </text>
    </comment>
    <comment ref="B70" authorId="0">
      <text>
        <r>
          <rPr>
            <b/>
            <sz val="8"/>
            <rFont val="Tahoma"/>
            <family val="0"/>
          </rPr>
          <t xml:space="preserve">=peso di uscita terza fase / SUA </t>
        </r>
        <r>
          <rPr>
            <sz val="8"/>
            <rFont val="Tahoma"/>
            <family val="0"/>
          </rPr>
          <t xml:space="preserve">
</t>
        </r>
      </text>
    </comment>
    <comment ref="B71" authorId="0">
      <text>
        <r>
          <rPr>
            <b/>
            <sz val="8"/>
            <rFont val="Tahoma"/>
            <family val="0"/>
          </rPr>
          <t>= maschi presenti a fine ciclo al netto dello sfoltimento e della mortalità x relativo peso vivo  unitario finale di uscita</t>
        </r>
        <r>
          <rPr>
            <sz val="8"/>
            <rFont val="Tahoma"/>
            <family val="0"/>
          </rPr>
          <t xml:space="preserve">
</t>
        </r>
      </text>
    </comment>
    <comment ref="B72" authorId="0">
      <text>
        <r>
          <rPr>
            <b/>
            <sz val="8"/>
            <rFont val="Tahoma"/>
            <family val="0"/>
          </rPr>
          <t xml:space="preserve">=peso di uscita quarta fase / SUA </t>
        </r>
        <r>
          <rPr>
            <sz val="8"/>
            <rFont val="Tahoma"/>
            <family val="0"/>
          </rPr>
          <t xml:space="preserve">
</t>
        </r>
      </text>
    </comment>
    <comment ref="A74" authorId="0">
      <text>
        <r>
          <rPr>
            <b/>
            <sz val="8"/>
            <rFont val="Tahoma"/>
            <family val="0"/>
          </rPr>
          <t>Questa tabella va utilizzata solo per determinare i valori corretti di mortalità dei MASCHI (da inserire nel sistema di calcolo precedente) SOLO se il dato di mortalità disponibile è desunto progressivamente e non già ricondotto al valore in percentuale rispetto agli accasati</t>
        </r>
        <r>
          <rPr>
            <sz val="8"/>
            <rFont val="Tahoma"/>
            <family val="0"/>
          </rPr>
          <t xml:space="preserve">
</t>
        </r>
      </text>
    </comment>
    <comment ref="B76" authorId="0">
      <text>
        <r>
          <rPr>
            <b/>
            <sz val="8"/>
            <rFont val="Tahoma"/>
            <family val="0"/>
          </rPr>
          <t>Inserire la mortalità da registro per la prima fase del ciclo</t>
        </r>
        <r>
          <rPr>
            <sz val="8"/>
            <rFont val="Tahoma"/>
            <family val="0"/>
          </rPr>
          <t xml:space="preserve">
</t>
        </r>
      </text>
    </comment>
    <comment ref="B77" authorId="0">
      <text>
        <r>
          <rPr>
            <b/>
            <sz val="8"/>
            <rFont val="Tahoma"/>
            <family val="0"/>
          </rPr>
          <t>Inserire il numero di capi sfoltiti in questa fase che non arrivano alla successiva</t>
        </r>
        <r>
          <rPr>
            <sz val="8"/>
            <rFont val="Tahoma"/>
            <family val="0"/>
          </rPr>
          <t xml:space="preserve">
</t>
        </r>
      </text>
    </comment>
    <comment ref="B78" authorId="0">
      <text>
        <r>
          <rPr>
            <b/>
            <sz val="8"/>
            <rFont val="Tahoma"/>
            <family val="0"/>
          </rPr>
          <t>Capi in allevamento al netto della mortalità della prima fase</t>
        </r>
        <r>
          <rPr>
            <sz val="8"/>
            <rFont val="Tahoma"/>
            <family val="0"/>
          </rPr>
          <t xml:space="preserve">
</t>
        </r>
      </text>
    </comment>
    <comment ref="B79" authorId="0">
      <text>
        <r>
          <rPr>
            <b/>
            <sz val="8"/>
            <rFont val="Tahoma"/>
            <family val="0"/>
          </rPr>
          <t>Inserire la mortalità progressiva e relativa all'intervallo compreso fra prima fase e seconda fase del ciclo</t>
        </r>
        <r>
          <rPr>
            <sz val="8"/>
            <rFont val="Tahoma"/>
            <family val="0"/>
          </rPr>
          <t xml:space="preserve">
</t>
        </r>
      </text>
    </comment>
    <comment ref="B80" authorId="0">
      <text>
        <r>
          <rPr>
            <b/>
            <sz val="8"/>
            <rFont val="Tahoma"/>
            <family val="0"/>
          </rPr>
          <t>Inserire il numero di capi sfoltiti in questa fase che non arrivano alla successiva</t>
        </r>
        <r>
          <rPr>
            <sz val="8"/>
            <rFont val="Tahoma"/>
            <family val="0"/>
          </rPr>
          <t xml:space="preserve">
</t>
        </r>
      </text>
    </comment>
    <comment ref="B81" authorId="0">
      <text>
        <r>
          <rPr>
            <b/>
            <sz val="8"/>
            <rFont val="Tahoma"/>
            <family val="0"/>
          </rPr>
          <t>Capi in allevamento al netto della mortalità progressiva della seconda fase</t>
        </r>
        <r>
          <rPr>
            <sz val="8"/>
            <rFont val="Tahoma"/>
            <family val="0"/>
          </rPr>
          <t xml:space="preserve">
</t>
        </r>
      </text>
    </comment>
    <comment ref="B82" authorId="0">
      <text>
        <r>
          <rPr>
            <b/>
            <sz val="8"/>
            <rFont val="Tahoma"/>
            <family val="0"/>
          </rPr>
          <t>Inserire la mortalità progressiva e relativa all'intervallo compreso fra seconda fase e terza fase del ciclo</t>
        </r>
        <r>
          <rPr>
            <sz val="8"/>
            <rFont val="Tahoma"/>
            <family val="0"/>
          </rPr>
          <t xml:space="preserve">
</t>
        </r>
      </text>
    </comment>
    <comment ref="B83" authorId="0">
      <text>
        <r>
          <rPr>
            <b/>
            <sz val="8"/>
            <rFont val="Tahoma"/>
            <family val="0"/>
          </rPr>
          <t>Inserire il numero di capi sfoltiti in questa fase che non arrivano alla successiva</t>
        </r>
        <r>
          <rPr>
            <sz val="8"/>
            <rFont val="Tahoma"/>
            <family val="0"/>
          </rPr>
          <t xml:space="preserve">
</t>
        </r>
      </text>
    </comment>
    <comment ref="B84" authorId="0">
      <text>
        <r>
          <rPr>
            <b/>
            <sz val="8"/>
            <rFont val="Tahoma"/>
            <family val="0"/>
          </rPr>
          <t>Capi in allevamento al netto della mortalità progressiva della terza fase</t>
        </r>
        <r>
          <rPr>
            <sz val="8"/>
            <rFont val="Tahoma"/>
            <family val="0"/>
          </rPr>
          <t xml:space="preserve">
</t>
        </r>
      </text>
    </comment>
    <comment ref="B85" authorId="0">
      <text>
        <r>
          <rPr>
            <b/>
            <sz val="8"/>
            <rFont val="Tahoma"/>
            <family val="0"/>
          </rPr>
          <t>Inserire la mortalità progressiva e relativa all'intervallo compreso fra terza fase e quarta fase del ciclo</t>
        </r>
        <r>
          <rPr>
            <sz val="8"/>
            <rFont val="Tahoma"/>
            <family val="0"/>
          </rPr>
          <t xml:space="preserve">
</t>
        </r>
      </text>
    </comment>
    <comment ref="B86" authorId="0">
      <text>
        <r>
          <rPr>
            <b/>
            <sz val="8"/>
            <rFont val="Tahoma"/>
            <family val="0"/>
          </rPr>
          <t>Inserire il numero di capi sfoltiti in questa fase che non arrivano alla successiva</t>
        </r>
        <r>
          <rPr>
            <sz val="8"/>
            <rFont val="Tahoma"/>
            <family val="0"/>
          </rPr>
          <t xml:space="preserve">
</t>
        </r>
      </text>
    </comment>
    <comment ref="B87" authorId="0">
      <text>
        <r>
          <rPr>
            <b/>
            <sz val="8"/>
            <rFont val="Tahoma"/>
            <family val="0"/>
          </rPr>
          <t>Capi in allevamento al netto della mortalità progressiva della quarta fase</t>
        </r>
        <r>
          <rPr>
            <sz val="8"/>
            <rFont val="Tahoma"/>
            <family val="0"/>
          </rPr>
          <t xml:space="preserve">
</t>
        </r>
      </text>
    </comment>
    <comment ref="B90" authorId="0">
      <text>
        <r>
          <rPr>
            <b/>
            <sz val="8"/>
            <rFont val="Tahoma"/>
            <family val="0"/>
          </rPr>
          <t>Dato complessivo mortalità dei maschi calcolato sulla base della mortalità progressiva indicata nella precedente tabella</t>
        </r>
        <r>
          <rPr>
            <sz val="8"/>
            <rFont val="Tahoma"/>
            <family val="0"/>
          </rPr>
          <t xml:space="preserve">
</t>
        </r>
      </text>
    </comment>
    <comment ref="B91" authorId="0">
      <text>
        <r>
          <rPr>
            <b/>
            <sz val="8"/>
            <rFont val="Tahoma"/>
            <family val="0"/>
          </rPr>
          <t>Dato mortalità maschi prima fase calcolato sulla base della mortalità progressiva e da indicare in B24</t>
        </r>
        <r>
          <rPr>
            <sz val="8"/>
            <rFont val="Tahoma"/>
            <family val="0"/>
          </rPr>
          <t xml:space="preserve">
</t>
        </r>
      </text>
    </comment>
    <comment ref="B92" authorId="0">
      <text>
        <r>
          <rPr>
            <b/>
            <sz val="8"/>
            <rFont val="Tahoma"/>
            <family val="0"/>
          </rPr>
          <t>Dato mortalità maschi prima fase calcolato sulla base della mortalità progressiva e da indicare in B28</t>
        </r>
        <r>
          <rPr>
            <sz val="8"/>
            <rFont val="Tahoma"/>
            <family val="0"/>
          </rPr>
          <t xml:space="preserve">
</t>
        </r>
      </text>
    </comment>
    <comment ref="B93" authorId="0">
      <text>
        <r>
          <rPr>
            <b/>
            <sz val="8"/>
            <rFont val="Tahoma"/>
            <family val="0"/>
          </rPr>
          <t>Dato mortalità maschi prima fase calcolato sulla base della mortalità progressiva e da indicare in B33</t>
        </r>
        <r>
          <rPr>
            <sz val="8"/>
            <rFont val="Tahoma"/>
            <family val="0"/>
          </rPr>
          <t xml:space="preserve">
</t>
        </r>
      </text>
    </comment>
    <comment ref="B94" authorId="0">
      <text>
        <r>
          <rPr>
            <b/>
            <sz val="8"/>
            <rFont val="Tahoma"/>
            <family val="0"/>
          </rPr>
          <t>Dato mortalità maschi prima fase calcolato sulla base della mortalità progressiva e da indicare in B40</t>
        </r>
        <r>
          <rPr>
            <sz val="8"/>
            <rFont val="Tahoma"/>
            <family val="0"/>
          </rPr>
          <t xml:space="preserve">
</t>
        </r>
      </text>
    </comment>
    <comment ref="D210" authorId="0">
      <text>
        <r>
          <rPr>
            <b/>
            <sz val="8"/>
            <rFont val="Tahoma"/>
            <family val="2"/>
          </rPr>
          <t>Qui sotto vengono riproposti alcuni controlli eseguiti dal programma SOLO sulla colonna relativa ai "dati dichiarati"
N.B.: a fianco vengono riportate le eventuali differenze riscontrate. In caso di variazioni minime "aggiustare" il dato in fase di stesura della relazione</t>
        </r>
        <r>
          <rPr>
            <sz val="8"/>
            <rFont val="Tahoma"/>
            <family val="0"/>
          </rPr>
          <t xml:space="preserve">
</t>
        </r>
      </text>
    </comment>
    <comment ref="B65" authorId="0">
      <text>
        <r>
          <rPr>
            <b/>
            <sz val="8"/>
            <rFont val="Tahoma"/>
            <family val="0"/>
          </rPr>
          <t>=capi femmina al netto della mortalità + capi maschi all'uscita delle femmine al netto della mortalità x rispettivi pesi finali unitari di uscita e o fase del ciclo</t>
        </r>
        <r>
          <rPr>
            <sz val="8"/>
            <rFont val="Tahoma"/>
            <family val="0"/>
          </rPr>
          <t xml:space="preserve">
</t>
        </r>
      </text>
    </comment>
    <comment ref="B66" authorId="0">
      <text>
        <r>
          <rPr>
            <b/>
            <sz val="8"/>
            <rFont val="Tahoma"/>
            <family val="0"/>
          </rPr>
          <t xml:space="preserve">=peso di uscita prima fase / SUA </t>
        </r>
        <r>
          <rPr>
            <sz val="8"/>
            <rFont val="Tahoma"/>
            <family val="0"/>
          </rPr>
          <t xml:space="preserve">
</t>
        </r>
      </text>
    </comment>
    <comment ref="A96" authorId="0">
      <text>
        <r>
          <rPr>
            <b/>
            <sz val="8"/>
            <rFont val="Tahoma"/>
            <family val="0"/>
          </rPr>
          <t>Questa tabella va utilizzata solo per determinare i valori corretti di mortalità delle FEMMINE (da inserire nel sistema di calcolo precedente) SOLO se il dato di mortalità disponibile è desunto progressivamente e non già ricondotto al valore in percentuale rispetto agli accasati</t>
        </r>
      </text>
    </comment>
    <comment ref="B98" authorId="0">
      <text>
        <r>
          <rPr>
            <b/>
            <sz val="8"/>
            <rFont val="Tahoma"/>
            <family val="0"/>
          </rPr>
          <t>Inserire la mortalità da registro per la prima fase del ciclo</t>
        </r>
        <r>
          <rPr>
            <sz val="8"/>
            <rFont val="Tahoma"/>
            <family val="0"/>
          </rPr>
          <t xml:space="preserve">
</t>
        </r>
      </text>
    </comment>
    <comment ref="B99" authorId="0">
      <text>
        <r>
          <rPr>
            <b/>
            <sz val="8"/>
            <rFont val="Tahoma"/>
            <family val="0"/>
          </rPr>
          <t>Inserire il numero di capi sfoltiti in questa fase che non arrivano alla successiva</t>
        </r>
        <r>
          <rPr>
            <sz val="8"/>
            <rFont val="Tahoma"/>
            <family val="0"/>
          </rPr>
          <t xml:space="preserve">
</t>
        </r>
      </text>
    </comment>
    <comment ref="B100" authorId="0">
      <text>
        <r>
          <rPr>
            <b/>
            <sz val="8"/>
            <rFont val="Tahoma"/>
            <family val="0"/>
          </rPr>
          <t>Capi in allevamento al netto della mortalità della prima fase</t>
        </r>
        <r>
          <rPr>
            <sz val="8"/>
            <rFont val="Tahoma"/>
            <family val="0"/>
          </rPr>
          <t xml:space="preserve">
</t>
        </r>
      </text>
    </comment>
    <comment ref="B101" authorId="0">
      <text>
        <r>
          <rPr>
            <b/>
            <sz val="8"/>
            <rFont val="Tahoma"/>
            <family val="0"/>
          </rPr>
          <t>Inserire la mortalità progressiva e relativa all'intervallo compreso fra prima fase e seconda fase del ciclo</t>
        </r>
        <r>
          <rPr>
            <sz val="8"/>
            <rFont val="Tahoma"/>
            <family val="0"/>
          </rPr>
          <t xml:space="preserve">
</t>
        </r>
      </text>
    </comment>
    <comment ref="B102" authorId="0">
      <text>
        <r>
          <rPr>
            <b/>
            <sz val="8"/>
            <rFont val="Tahoma"/>
            <family val="0"/>
          </rPr>
          <t>Inserire il numero di capi sfoltiti in questa fase che non arrivano alla successiva</t>
        </r>
        <r>
          <rPr>
            <sz val="8"/>
            <rFont val="Tahoma"/>
            <family val="0"/>
          </rPr>
          <t xml:space="preserve">
</t>
        </r>
      </text>
    </comment>
    <comment ref="B103" authorId="0">
      <text>
        <r>
          <rPr>
            <b/>
            <sz val="8"/>
            <rFont val="Tahoma"/>
            <family val="0"/>
          </rPr>
          <t>Capi in allevamento al netto della mortalità progressiva della seconda fase</t>
        </r>
        <r>
          <rPr>
            <sz val="8"/>
            <rFont val="Tahoma"/>
            <family val="0"/>
          </rPr>
          <t xml:space="preserve">
</t>
        </r>
      </text>
    </comment>
    <comment ref="B104" authorId="0">
      <text>
        <r>
          <rPr>
            <b/>
            <sz val="8"/>
            <rFont val="Tahoma"/>
            <family val="0"/>
          </rPr>
          <t>Inserire la mortalità progressiva e relativa all'intervallo compreso fra seconda fase e terza fase del ciclo</t>
        </r>
        <r>
          <rPr>
            <sz val="8"/>
            <rFont val="Tahoma"/>
            <family val="0"/>
          </rPr>
          <t xml:space="preserve">
</t>
        </r>
      </text>
    </comment>
    <comment ref="B105" authorId="0">
      <text>
        <r>
          <rPr>
            <b/>
            <sz val="8"/>
            <rFont val="Tahoma"/>
            <family val="0"/>
          </rPr>
          <t>Inserire il numero di capi sfoltiti in questa fase che non arrivano alla successiva</t>
        </r>
        <r>
          <rPr>
            <sz val="8"/>
            <rFont val="Tahoma"/>
            <family val="0"/>
          </rPr>
          <t xml:space="preserve">
</t>
        </r>
      </text>
    </comment>
    <comment ref="B106" authorId="0">
      <text>
        <r>
          <rPr>
            <b/>
            <sz val="8"/>
            <rFont val="Tahoma"/>
            <family val="0"/>
          </rPr>
          <t>Capi in allevamento al netto della mortalità progressiva della terza fase</t>
        </r>
        <r>
          <rPr>
            <sz val="8"/>
            <rFont val="Tahoma"/>
            <family val="0"/>
          </rPr>
          <t xml:space="preserve">
</t>
        </r>
      </text>
    </comment>
    <comment ref="B107" authorId="0">
      <text>
        <r>
          <rPr>
            <b/>
            <sz val="8"/>
            <rFont val="Tahoma"/>
            <family val="0"/>
          </rPr>
          <t>Inserire la mortalità progressiva e relativa all'intervallo compreso fra terza fase e quarta fase del ciclo</t>
        </r>
        <r>
          <rPr>
            <sz val="8"/>
            <rFont val="Tahoma"/>
            <family val="0"/>
          </rPr>
          <t xml:space="preserve">
</t>
        </r>
      </text>
    </comment>
    <comment ref="B108" authorId="0">
      <text>
        <r>
          <rPr>
            <b/>
            <sz val="8"/>
            <rFont val="Tahoma"/>
            <family val="0"/>
          </rPr>
          <t>Inserire il numero di capi sfoltiti in questa fase che non arrivano alla successiva</t>
        </r>
        <r>
          <rPr>
            <sz val="8"/>
            <rFont val="Tahoma"/>
            <family val="0"/>
          </rPr>
          <t xml:space="preserve">
</t>
        </r>
      </text>
    </comment>
    <comment ref="B109" authorId="0">
      <text>
        <r>
          <rPr>
            <b/>
            <sz val="8"/>
            <rFont val="Tahoma"/>
            <family val="0"/>
          </rPr>
          <t>Capi in allevamento al netto della mortalità progressiva della quarta fase</t>
        </r>
        <r>
          <rPr>
            <sz val="8"/>
            <rFont val="Tahoma"/>
            <family val="0"/>
          </rPr>
          <t xml:space="preserve">
</t>
        </r>
      </text>
    </comment>
    <comment ref="B112" authorId="0">
      <text>
        <r>
          <rPr>
            <b/>
            <sz val="8"/>
            <rFont val="Tahoma"/>
            <family val="0"/>
          </rPr>
          <t>Dato complessivo mortalità delle femmine calcolato sulla base della mortalità progressiva indicata nella precedente tabella</t>
        </r>
        <r>
          <rPr>
            <sz val="8"/>
            <rFont val="Tahoma"/>
            <family val="0"/>
          </rPr>
          <t xml:space="preserve">
</t>
        </r>
      </text>
    </comment>
    <comment ref="B113" authorId="0">
      <text>
        <r>
          <rPr>
            <b/>
            <sz val="8"/>
            <rFont val="Tahoma"/>
            <family val="0"/>
          </rPr>
          <t>Dato mortalità femmine prima fase calcolato sulla base della mortalità progressiva e da indicare in B12</t>
        </r>
        <r>
          <rPr>
            <sz val="8"/>
            <rFont val="Tahoma"/>
            <family val="0"/>
          </rPr>
          <t xml:space="preserve">
</t>
        </r>
      </text>
    </comment>
    <comment ref="B114" authorId="0">
      <text>
        <r>
          <rPr>
            <b/>
            <sz val="8"/>
            <rFont val="Tahoma"/>
            <family val="0"/>
          </rPr>
          <t>Dato mortalità delle femmine seconda fase calcolato sulla base della mortalità progressiva e da indicare in B17</t>
        </r>
        <r>
          <rPr>
            <sz val="8"/>
            <rFont val="Tahoma"/>
            <family val="0"/>
          </rPr>
          <t xml:space="preserve">
</t>
        </r>
      </text>
    </comment>
    <comment ref="B115" authorId="0">
      <text>
        <r>
          <rPr>
            <b/>
            <sz val="8"/>
            <rFont val="Tahoma"/>
            <family val="0"/>
          </rPr>
          <t>Dato mortalità femmine terza fase calcolato sulla base della mortalità progressiva (al momento tale dato non trova impiego nel foglio di calcolo in quanto sono previste solo due fasi per le femmine)</t>
        </r>
      </text>
    </comment>
    <comment ref="B116" authorId="0">
      <text>
        <r>
          <rPr>
            <b/>
            <sz val="8"/>
            <rFont val="Tahoma"/>
            <family val="0"/>
          </rPr>
          <t>Dato mortalità femmine quarta fase calcolato sulla base della mortalità progressiva (al momento tale dato non trova impiego nel foglio di calcolo in quanto sono previste solo due fasi per le femmine)</t>
        </r>
        <r>
          <rPr>
            <sz val="8"/>
            <rFont val="Tahoma"/>
            <family val="0"/>
          </rPr>
          <t xml:space="preserve">
</t>
        </r>
      </text>
    </comment>
    <comment ref="B51" authorId="0">
      <text>
        <r>
          <rPr>
            <b/>
            <sz val="8"/>
            <rFont val="Tahoma"/>
            <family val="0"/>
          </rPr>
          <t xml:space="preserve">=capi femmina accasati - capi sfoltiti - mortalità rispetto all'accasato x giorni del ciclo x n° cicli /365
</t>
        </r>
        <r>
          <rPr>
            <sz val="8"/>
            <rFont val="Tahoma"/>
            <family val="0"/>
          </rPr>
          <t xml:space="preserve">
</t>
        </r>
      </text>
    </comment>
    <comment ref="B56" authorId="0">
      <text>
        <r>
          <rPr>
            <b/>
            <sz val="8"/>
            <rFont val="Tahoma"/>
            <family val="0"/>
          </rPr>
          <t>= femminepesanti mediamente presenti x peso medio unitario</t>
        </r>
        <r>
          <rPr>
            <sz val="8"/>
            <rFont val="Tahoma"/>
            <family val="0"/>
          </rPr>
          <t xml:space="preserve">
</t>
        </r>
      </text>
    </comment>
    <comment ref="B60" authorId="0">
      <text>
        <r>
          <rPr>
            <b/>
            <sz val="8"/>
            <rFont val="Tahoma"/>
            <family val="0"/>
          </rPr>
          <t>= capi maschi morti rispetto all'accasato</t>
        </r>
        <r>
          <rPr>
            <sz val="8"/>
            <rFont val="Tahoma"/>
            <family val="0"/>
          </rPr>
          <t xml:space="preserve">
</t>
        </r>
      </text>
    </comment>
    <comment ref="B61" authorId="0">
      <text>
        <r>
          <rPr>
            <b/>
            <sz val="8"/>
            <rFont val="Tahoma"/>
            <family val="0"/>
          </rPr>
          <t>= capi femmina morti rispetto all'accasato</t>
        </r>
        <r>
          <rPr>
            <sz val="8"/>
            <rFont val="Tahoma"/>
            <family val="0"/>
          </rPr>
          <t xml:space="preserve">
</t>
        </r>
      </text>
    </comment>
  </commentList>
</comments>
</file>

<file path=xl/sharedStrings.xml><?xml version="1.0" encoding="utf-8"?>
<sst xmlns="http://schemas.openxmlformats.org/spreadsheetml/2006/main" count="198" uniqueCount="98">
  <si>
    <t>Capi tot. accasati</t>
  </si>
  <si>
    <t>Capi femmina accasati</t>
  </si>
  <si>
    <t>% maschi accasati</t>
  </si>
  <si>
    <t>% femmine accasate</t>
  </si>
  <si>
    <t>%  totale</t>
  </si>
  <si>
    <t>Numero cicli (dato calcolato)</t>
  </si>
  <si>
    <t>Vuoto sanitario (gg)</t>
  </si>
  <si>
    <t>Dati dichiarati</t>
  </si>
  <si>
    <t>Dati simulati</t>
  </si>
  <si>
    <t>accasamento</t>
  </si>
  <si>
    <t>mortalità prima fase</t>
  </si>
  <si>
    <t>eventuale sfoltimento</t>
  </si>
  <si>
    <t>capi presenti fine prima fase</t>
  </si>
  <si>
    <t>mortalità seconda fase</t>
  </si>
  <si>
    <t>capi presenti fine seconda fase</t>
  </si>
  <si>
    <t>capi presenti fine terza fase</t>
  </si>
  <si>
    <t>mortalità terza fase</t>
  </si>
  <si>
    <t>mortalità quarta fase</t>
  </si>
  <si>
    <t>capi presenti fine quarta fase</t>
  </si>
  <si>
    <t>morti</t>
  </si>
  <si>
    <t>Numero cicli</t>
  </si>
  <si>
    <t>DATI PER POA/PUA</t>
  </si>
  <si>
    <t xml:space="preserve">Dati maschi leggeri </t>
  </si>
  <si>
    <t>Dati maschi pesanti</t>
  </si>
  <si>
    <t>% mortalità da inserire nel foglio di calcolo per prima fase</t>
  </si>
  <si>
    <t>% mortalità da inserire nel foglio di calcolo per seconda fase</t>
  </si>
  <si>
    <t>% mortalità da inserire nel foglio di calcolo per terza fase</t>
  </si>
  <si>
    <t>% mortalità da inserire nel foglio di calcolo per quarta fase</t>
  </si>
  <si>
    <t>Durata ciclo (gg)</t>
  </si>
  <si>
    <t>Mortalità (%)</t>
  </si>
  <si>
    <t>Peso medio (kg)</t>
  </si>
  <si>
    <t>Peso maschi all'uscita delle femmine (kg)</t>
  </si>
  <si>
    <t>Mortalità residua rispetto a eventuali fasi precedenti (%)</t>
  </si>
  <si>
    <t>Capi sfoltiti (n°)</t>
  </si>
  <si>
    <t>Capi maschi accasati</t>
  </si>
  <si>
    <t>Peso fine ciclo (kg)</t>
  </si>
  <si>
    <t xml:space="preserve">Capi totali mediamente presenti </t>
  </si>
  <si>
    <t>Peso vivo maschi leggeri (kg)</t>
  </si>
  <si>
    <t>Peso vivo maschi pesanti (kg)</t>
  </si>
  <si>
    <t>Ripartizione capi per singola stalla</t>
  </si>
  <si>
    <t>S.U.A. destinata ai maschi</t>
  </si>
  <si>
    <t>SUA destinata alle femmine</t>
  </si>
  <si>
    <t xml:space="preserve">Posti maschi </t>
  </si>
  <si>
    <t>Posti femmina</t>
  </si>
  <si>
    <t>Capi maschi mediamente presenti</t>
  </si>
  <si>
    <t>Capi femmina mediamente presenti</t>
  </si>
  <si>
    <t>S.U.A. totale (mq)</t>
  </si>
  <si>
    <t>S.U.A. singola stalla</t>
  </si>
  <si>
    <t>Verifica 33 kg/mq</t>
  </si>
  <si>
    <t>Morti complessivi a fine ciclo</t>
  </si>
  <si>
    <t>Stalla 1</t>
  </si>
  <si>
    <t>Stalla 2</t>
  </si>
  <si>
    <t>Stalla 3</t>
  </si>
  <si>
    <t>Stalla 4</t>
  </si>
  <si>
    <t>Stalla 5</t>
  </si>
  <si>
    <t>Stalla 6</t>
  </si>
  <si>
    <t>Stalla 7</t>
  </si>
  <si>
    <t>Stalla 8</t>
  </si>
  <si>
    <t>Stalla 9</t>
  </si>
  <si>
    <t>Stalla 10</t>
  </si>
  <si>
    <t>Totale superficie stalle</t>
  </si>
  <si>
    <t>Somma mortalità</t>
  </si>
  <si>
    <t>Totale posti maschi</t>
  </si>
  <si>
    <t>Totale posti femmina</t>
  </si>
  <si>
    <t>Totale posti</t>
  </si>
  <si>
    <t>Totale capi mediamente presenti</t>
  </si>
  <si>
    <t>Totale capi maschi mediamente presenti</t>
  </si>
  <si>
    <t>Totale capi femmina mediamente presenti</t>
  </si>
  <si>
    <t>% sul ciclo da indicare in relazione come complessiva (MASCHI)</t>
  </si>
  <si>
    <t>Peso vivo totale mediamente presente (kg)</t>
  </si>
  <si>
    <t>Mortalità media sul ciclo (femmine + maschi) %</t>
  </si>
  <si>
    <t>Capi maschi leggeri mediamente presenti</t>
  </si>
  <si>
    <t>Capi maschi pesanti mediamente presenti</t>
  </si>
  <si>
    <t>Nota</t>
  </si>
  <si>
    <t>AZ. AGR.</t>
  </si>
  <si>
    <t xml:space="preserve">Dati femmine leggere </t>
  </si>
  <si>
    <t>Dati femmine pesanti</t>
  </si>
  <si>
    <t>Mortalità</t>
  </si>
  <si>
    <t>Capi femmine leggere mediamente presenti</t>
  </si>
  <si>
    <t>Peso vivo femmine pesanti (kg)</t>
  </si>
  <si>
    <t>Peso vivo femmine leggere (kg)</t>
  </si>
  <si>
    <t>Mortalità media maschi (%)</t>
  </si>
  <si>
    <t>Mortalità media femmine (%)</t>
  </si>
  <si>
    <t>% sul ciclo da indicare in relazione come complessiva (FEMMINE)</t>
  </si>
  <si>
    <t xml:space="preserve">Calcolo percentuale mortalità FEMMINE da indicare se acquisita come progressivo </t>
  </si>
  <si>
    <t xml:space="preserve">Calcolo percentuale mortalità MASCHI da indicare se acquisita come progressivo </t>
  </si>
  <si>
    <t xml:space="preserve">Dati simulati </t>
  </si>
  <si>
    <t>Capi femmine pesanti (o senza sfoltimento) mediamente presenti</t>
  </si>
  <si>
    <t>compilare se viene fatto lo sfoltimento delle femmine</t>
  </si>
  <si>
    <t>compilare sempre in presenza di femmine</t>
  </si>
  <si>
    <t>se con dati in B11:B15</t>
  </si>
  <si>
    <t>se con dati in B18:B21</t>
  </si>
  <si>
    <t>compilare se viene fatto lo sfoltimento dei maschi</t>
  </si>
  <si>
    <t>compilare sempre in presenza di maschi</t>
  </si>
  <si>
    <t>Da usare solo se la mortalità dei MASCHI viene rilevata dai registri come progressivo rispetto al dato precedente.
Il sistema restituisce i valori di mortalità calcolata sull'accasato iniziale e da inserire negli specifici campi del foglio per il calcolo per definire la presenza media</t>
  </si>
  <si>
    <t>Da usare solo se la mortalità delle FEMMINE viene rilevata dai registri come progressivo rispetto al dato precedente.
Il sistema restituisce i valori di mortalità calcolata sull'accasato iniziale e da inserire negli specifici campi del foglio per il calcolo per definire la presenza media</t>
  </si>
  <si>
    <t>Valori restituiti e da usare nel foglio di calcolo per i MASCHI</t>
  </si>
  <si>
    <t>Valori restituiti e da usare nel foglio di calcolo per le FEMMINE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</si>
</sst>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s>
  <fonts count="44">
    <font>
      <sz val="10"/>
      <name val="Arial"/>
      <family val="0"/>
    </font>
    <font>
      <sz val="8"/>
      <name val="Tahoma"/>
      <family val="0"/>
    </font>
    <font>
      <b/>
      <sz val="8"/>
      <name val="Tahoma"/>
      <family val="0"/>
    </font>
    <font>
      <b/>
      <sz val="12"/>
      <name val="Arial"/>
      <family val="2"/>
    </font>
    <font>
      <b/>
      <sz val="10"/>
      <name val="Arial"/>
      <family val="2"/>
    </font>
    <font>
      <b/>
      <sz val="11"/>
      <name val="Arial"/>
      <family val="2"/>
    </font>
    <font>
      <b/>
      <sz val="10"/>
      <color indexed="10"/>
      <name val="Arial"/>
      <family val="2"/>
    </font>
    <font>
      <b/>
      <sz val="8"/>
      <color indexed="10"/>
      <name val="Arial"/>
      <family val="2"/>
    </font>
    <font>
      <sz val="10"/>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color indexed="63"/>
      </top>
      <bottom style="thin"/>
    </border>
    <border>
      <left style="thin"/>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color indexed="63"/>
      </botto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mediu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medium"/>
      <right style="thin"/>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4">
    <xf numFmtId="0" fontId="0" fillId="0" borderId="0" xfId="0" applyAlignment="1">
      <alignment/>
    </xf>
    <xf numFmtId="3" fontId="0" fillId="0" borderId="10" xfId="0" applyNumberFormat="1" applyBorder="1" applyAlignment="1" applyProtection="1">
      <alignment/>
      <protection locked="0"/>
    </xf>
    <xf numFmtId="3" fontId="0" fillId="0" borderId="11" xfId="0" applyNumberFormat="1" applyBorder="1" applyAlignment="1" applyProtection="1">
      <alignment/>
      <protection locked="0"/>
    </xf>
    <xf numFmtId="3" fontId="5" fillId="0" borderId="12" xfId="0" applyNumberFormat="1" applyFont="1" applyBorder="1" applyAlignment="1" applyProtection="1">
      <alignment/>
      <protection locked="0"/>
    </xf>
    <xf numFmtId="0" fontId="0" fillId="0" borderId="13" xfId="0" applyBorder="1" applyAlignment="1" applyProtection="1">
      <alignment/>
      <protection locked="0"/>
    </xf>
    <xf numFmtId="4" fontId="0" fillId="0" borderId="14" xfId="0" applyNumberFormat="1" applyBorder="1" applyAlignment="1" applyProtection="1">
      <alignment/>
      <protection locked="0"/>
    </xf>
    <xf numFmtId="4" fontId="0" fillId="0" borderId="15" xfId="0" applyNumberFormat="1" applyBorder="1"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0" fontId="4" fillId="0" borderId="16"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4" fillId="0" borderId="18"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3" fontId="0" fillId="0" borderId="10" xfId="0" applyNumberFormat="1" applyBorder="1" applyAlignment="1" applyProtection="1">
      <alignment/>
      <protection/>
    </xf>
    <xf numFmtId="4" fontId="4" fillId="33" borderId="10" xfId="0" applyNumberFormat="1" applyFont="1" applyFill="1" applyBorder="1" applyAlignment="1" applyProtection="1">
      <alignment/>
      <protection/>
    </xf>
    <xf numFmtId="0" fontId="0" fillId="0" borderId="21" xfId="0" applyBorder="1" applyAlignment="1" applyProtection="1">
      <alignment/>
      <protection/>
    </xf>
    <xf numFmtId="4" fontId="4" fillId="33" borderId="22" xfId="0" applyNumberFormat="1" applyFont="1" applyFill="1" applyBorder="1" applyAlignment="1" applyProtection="1">
      <alignment/>
      <protection/>
    </xf>
    <xf numFmtId="0" fontId="4" fillId="0" borderId="23" xfId="0" applyFont="1" applyBorder="1" applyAlignment="1" applyProtection="1">
      <alignment/>
      <protection/>
    </xf>
    <xf numFmtId="4" fontId="5" fillId="33"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5" xfId="0" applyFill="1" applyBorder="1" applyAlignment="1" applyProtection="1">
      <alignment/>
      <protection/>
    </xf>
    <xf numFmtId="0" fontId="4" fillId="34" borderId="16" xfId="0" applyFont="1" applyFill="1"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10" xfId="0" applyBorder="1" applyAlignment="1" applyProtection="1">
      <alignment/>
      <protection/>
    </xf>
    <xf numFmtId="3" fontId="0" fillId="33" borderId="15" xfId="0" applyNumberFormat="1" applyFill="1" applyBorder="1" applyAlignment="1" applyProtection="1">
      <alignment/>
      <protection/>
    </xf>
    <xf numFmtId="3" fontId="0" fillId="0" borderId="0" xfId="0" applyNumberFormat="1" applyAlignment="1" applyProtection="1">
      <alignment/>
      <protection/>
    </xf>
    <xf numFmtId="0" fontId="0" fillId="0" borderId="28" xfId="0" applyBorder="1" applyAlignment="1" applyProtection="1">
      <alignment/>
      <protection/>
    </xf>
    <xf numFmtId="0" fontId="4" fillId="0" borderId="18" xfId="0" applyFont="1" applyFill="1" applyBorder="1" applyAlignment="1" applyProtection="1">
      <alignment/>
      <protection/>
    </xf>
    <xf numFmtId="0" fontId="0" fillId="0" borderId="0" xfId="0" applyFill="1" applyAlignment="1" applyProtection="1">
      <alignment/>
      <protection/>
    </xf>
    <xf numFmtId="4" fontId="0" fillId="33" borderId="13" xfId="0" applyNumberFormat="1" applyFill="1" applyBorder="1" applyAlignment="1" applyProtection="1">
      <alignment/>
      <protection/>
    </xf>
    <xf numFmtId="4" fontId="4" fillId="33" borderId="14" xfId="0" applyNumberFormat="1" applyFont="1" applyFill="1" applyBorder="1" applyAlignment="1" applyProtection="1">
      <alignment/>
      <protection/>
    </xf>
    <xf numFmtId="4" fontId="0" fillId="33" borderId="14" xfId="0" applyNumberFormat="1" applyFill="1" applyBorder="1" applyAlignment="1" applyProtection="1">
      <alignment/>
      <protection/>
    </xf>
    <xf numFmtId="4" fontId="4" fillId="33" borderId="15" xfId="0" applyNumberFormat="1" applyFont="1" applyFill="1" applyBorder="1" applyAlignment="1" applyProtection="1">
      <alignment/>
      <protection/>
    </xf>
    <xf numFmtId="0" fontId="0" fillId="0" borderId="0" xfId="0" applyBorder="1" applyAlignment="1" applyProtection="1">
      <alignment/>
      <protection/>
    </xf>
    <xf numFmtId="4" fontId="4" fillId="0" borderId="0" xfId="0" applyNumberFormat="1" applyFont="1" applyFill="1" applyBorder="1" applyAlignment="1" applyProtection="1">
      <alignment/>
      <protection/>
    </xf>
    <xf numFmtId="0" fontId="4" fillId="0" borderId="0" xfId="0" applyFont="1" applyAlignment="1" applyProtection="1">
      <alignment horizontal="center"/>
      <protection/>
    </xf>
    <xf numFmtId="3" fontId="0" fillId="34" borderId="29" xfId="0" applyNumberFormat="1" applyFill="1" applyBorder="1" applyAlignment="1" applyProtection="1">
      <alignment/>
      <protection/>
    </xf>
    <xf numFmtId="3" fontId="0" fillId="0" borderId="22" xfId="0" applyNumberFormat="1" applyBorder="1" applyAlignment="1" applyProtection="1">
      <alignment/>
      <protection/>
    </xf>
    <xf numFmtId="0" fontId="0" fillId="0" borderId="22" xfId="0" applyBorder="1" applyAlignment="1" applyProtection="1">
      <alignment/>
      <protection/>
    </xf>
    <xf numFmtId="0" fontId="4" fillId="0" borderId="30" xfId="0" applyFont="1" applyFill="1" applyBorder="1" applyAlignment="1" applyProtection="1">
      <alignment/>
      <protection/>
    </xf>
    <xf numFmtId="0" fontId="0" fillId="0" borderId="17" xfId="0" applyBorder="1" applyAlignment="1" applyProtection="1">
      <alignment/>
      <protection/>
    </xf>
    <xf numFmtId="3" fontId="0" fillId="33" borderId="16" xfId="0" applyNumberFormat="1" applyFill="1" applyBorder="1" applyAlignment="1" applyProtection="1">
      <alignment/>
      <protection/>
    </xf>
    <xf numFmtId="0" fontId="4" fillId="0" borderId="31" xfId="0" applyFont="1" applyFill="1" applyBorder="1" applyAlignment="1" applyProtection="1">
      <alignment/>
      <protection/>
    </xf>
    <xf numFmtId="3" fontId="0" fillId="0" borderId="0" xfId="0" applyNumberFormat="1" applyFill="1" applyBorder="1" applyAlignment="1" applyProtection="1">
      <alignment/>
      <protection/>
    </xf>
    <xf numFmtId="2" fontId="4" fillId="33" borderId="12" xfId="0" applyNumberFormat="1" applyFont="1" applyFill="1" applyBorder="1" applyAlignment="1" applyProtection="1">
      <alignment/>
      <protection/>
    </xf>
    <xf numFmtId="3" fontId="0" fillId="0" borderId="0" xfId="0" applyNumberFormat="1" applyFill="1" applyAlignment="1" applyProtection="1">
      <alignment/>
      <protection/>
    </xf>
    <xf numFmtId="0" fontId="4" fillId="0" borderId="19" xfId="0" applyFont="1" applyBorder="1" applyAlignment="1" applyProtection="1">
      <alignment/>
      <protection/>
    </xf>
    <xf numFmtId="0" fontId="4" fillId="0" borderId="20" xfId="0" applyFont="1" applyBorder="1" applyAlignment="1" applyProtection="1">
      <alignment/>
      <protection/>
    </xf>
    <xf numFmtId="0" fontId="4" fillId="0" borderId="21" xfId="0" applyFont="1" applyBorder="1" applyAlignment="1" applyProtection="1">
      <alignment/>
      <protection/>
    </xf>
    <xf numFmtId="4" fontId="4" fillId="33" borderId="32" xfId="0" applyNumberFormat="1" applyFont="1" applyFill="1" applyBorder="1" applyAlignment="1" applyProtection="1">
      <alignment horizontal="center"/>
      <protection/>
    </xf>
    <xf numFmtId="0" fontId="4" fillId="0" borderId="0" xfId="0" applyFont="1" applyBorder="1" applyAlignment="1" applyProtection="1">
      <alignment/>
      <protection/>
    </xf>
    <xf numFmtId="0" fontId="4" fillId="0" borderId="16" xfId="0" applyFont="1" applyBorder="1" applyAlignment="1" applyProtection="1">
      <alignmen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3" fontId="4" fillId="0" borderId="0" xfId="0" applyNumberFormat="1" applyFont="1" applyBorder="1" applyAlignment="1" applyProtection="1">
      <alignment/>
      <protection/>
    </xf>
    <xf numFmtId="0" fontId="6" fillId="0" borderId="0" xfId="0" applyFont="1" applyAlignment="1" applyProtection="1">
      <alignment vertical="center"/>
      <protection/>
    </xf>
    <xf numFmtId="0" fontId="0" fillId="0" borderId="0" xfId="0" applyAlignment="1" applyProtection="1">
      <alignment vertical="center"/>
      <protection/>
    </xf>
    <xf numFmtId="4" fontId="0" fillId="0" borderId="13" xfId="0" applyNumberFormat="1" applyBorder="1" applyAlignment="1" applyProtection="1">
      <alignment/>
      <protection locked="0"/>
    </xf>
    <xf numFmtId="4" fontId="0" fillId="0" borderId="29" xfId="0" applyNumberFormat="1" applyBorder="1" applyAlignment="1" applyProtection="1">
      <alignment/>
      <protection locked="0"/>
    </xf>
    <xf numFmtId="4" fontId="0" fillId="0" borderId="22" xfId="0" applyNumberFormat="1" applyBorder="1" applyAlignment="1" applyProtection="1">
      <alignment/>
      <protection locked="0"/>
    </xf>
    <xf numFmtId="0" fontId="0" fillId="0" borderId="29" xfId="0" applyBorder="1" applyAlignment="1" applyProtection="1">
      <alignment/>
      <protection locked="0"/>
    </xf>
    <xf numFmtId="4" fontId="0" fillId="0" borderId="10" xfId="0" applyNumberFormat="1"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3" fontId="0" fillId="0" borderId="14" xfId="0" applyNumberFormat="1" applyBorder="1" applyAlignment="1" applyProtection="1">
      <alignment/>
      <protection locked="0"/>
    </xf>
    <xf numFmtId="4" fontId="0" fillId="0" borderId="11" xfId="0" applyNumberFormat="1" applyBorder="1" applyAlignment="1" applyProtection="1">
      <alignment/>
      <protection locked="0"/>
    </xf>
    <xf numFmtId="4" fontId="4" fillId="33" borderId="13" xfId="0" applyNumberFormat="1" applyFont="1" applyFill="1" applyBorder="1" applyAlignment="1" applyProtection="1">
      <alignment/>
      <protection/>
    </xf>
    <xf numFmtId="3" fontId="4" fillId="33" borderId="14" xfId="0" applyNumberFormat="1" applyFont="1" applyFill="1" applyBorder="1" applyAlignment="1" applyProtection="1">
      <alignment/>
      <protection/>
    </xf>
    <xf numFmtId="3" fontId="4" fillId="33" borderId="33" xfId="0" applyNumberFormat="1" applyFont="1" applyFill="1" applyBorder="1" applyAlignment="1" applyProtection="1">
      <alignment/>
      <protection/>
    </xf>
    <xf numFmtId="3" fontId="4" fillId="33" borderId="34"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0" fontId="4" fillId="0" borderId="36" xfId="0" applyFont="1" applyFill="1" applyBorder="1" applyAlignment="1" applyProtection="1">
      <alignment/>
      <protection/>
    </xf>
    <xf numFmtId="4" fontId="0" fillId="0" borderId="13" xfId="0" applyNumberFormat="1" applyFill="1" applyBorder="1" applyAlignment="1" applyProtection="1">
      <alignment/>
      <protection locked="0"/>
    </xf>
    <xf numFmtId="0" fontId="0" fillId="0" borderId="37" xfId="0" applyBorder="1" applyAlignment="1" applyProtection="1">
      <alignment/>
      <protection/>
    </xf>
    <xf numFmtId="3" fontId="0" fillId="0" borderId="38" xfId="0" applyNumberFormat="1" applyBorder="1" applyAlignment="1" applyProtection="1">
      <alignment/>
      <protection locked="0"/>
    </xf>
    <xf numFmtId="3" fontId="0" fillId="33" borderId="14" xfId="0" applyNumberFormat="1" applyFill="1" applyBorder="1" applyAlignment="1" applyProtection="1">
      <alignment/>
      <protection/>
    </xf>
    <xf numFmtId="0" fontId="4" fillId="0" borderId="20" xfId="0" applyFont="1" applyBorder="1" applyAlignment="1" applyProtection="1">
      <alignment horizontal="center"/>
      <protection/>
    </xf>
    <xf numFmtId="4" fontId="0" fillId="0" borderId="0" xfId="0" applyNumberFormat="1" applyBorder="1" applyAlignment="1" applyProtection="1">
      <alignment/>
      <protection locked="0"/>
    </xf>
    <xf numFmtId="0" fontId="4" fillId="0" borderId="37" xfId="0" applyFont="1" applyBorder="1" applyAlignment="1" applyProtection="1">
      <alignment/>
      <protection/>
    </xf>
    <xf numFmtId="4" fontId="5" fillId="0" borderId="0" xfId="0" applyNumberFormat="1" applyFont="1" applyFill="1" applyBorder="1" applyAlignment="1" applyProtection="1">
      <alignment/>
      <protection/>
    </xf>
    <xf numFmtId="0" fontId="0" fillId="0" borderId="36" xfId="0" applyFont="1" applyFill="1" applyBorder="1" applyAlignment="1" applyProtection="1">
      <alignment/>
      <protection/>
    </xf>
    <xf numFmtId="0" fontId="0" fillId="0" borderId="0" xfId="0" applyBorder="1" applyAlignment="1" applyProtection="1">
      <alignment/>
      <protection locked="0"/>
    </xf>
    <xf numFmtId="4" fontId="4" fillId="0" borderId="0" xfId="0" applyNumberFormat="1" applyFont="1" applyFill="1" applyBorder="1" applyAlignment="1" applyProtection="1">
      <alignment horizontal="center"/>
      <protection/>
    </xf>
    <xf numFmtId="2" fontId="0" fillId="0" borderId="22" xfId="0" applyNumberFormat="1" applyBorder="1" applyAlignment="1" applyProtection="1">
      <alignment/>
      <protection locked="0"/>
    </xf>
    <xf numFmtId="2" fontId="0" fillId="0" borderId="0" xfId="0" applyNumberFormat="1" applyFill="1" applyBorder="1" applyAlignment="1" applyProtection="1">
      <alignment/>
      <protection/>
    </xf>
    <xf numFmtId="3" fontId="4" fillId="33" borderId="13" xfId="0" applyNumberFormat="1" applyFont="1" applyFill="1" applyBorder="1" applyAlignment="1" applyProtection="1">
      <alignment/>
      <protection/>
    </xf>
    <xf numFmtId="4" fontId="4" fillId="33" borderId="35" xfId="0" applyNumberFormat="1" applyFont="1" applyFill="1" applyBorder="1" applyAlignment="1" applyProtection="1">
      <alignment/>
      <protection/>
    </xf>
    <xf numFmtId="4" fontId="4" fillId="33" borderId="34" xfId="0" applyNumberFormat="1" applyFont="1" applyFill="1" applyBorder="1" applyAlignment="1" applyProtection="1">
      <alignment/>
      <protection/>
    </xf>
    <xf numFmtId="2" fontId="0" fillId="33" borderId="14" xfId="0" applyNumberFormat="1" applyFill="1" applyBorder="1" applyAlignment="1" applyProtection="1">
      <alignment/>
      <protection/>
    </xf>
    <xf numFmtId="0" fontId="4" fillId="0" borderId="39"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7" fillId="0" borderId="41" xfId="0" applyFont="1" applyBorder="1" applyAlignment="1" applyProtection="1">
      <alignment horizontal="center" wrapText="1"/>
      <protection/>
    </xf>
    <xf numFmtId="0" fontId="4" fillId="34" borderId="30" xfId="0" applyFont="1" applyFill="1" applyBorder="1" applyAlignment="1" applyProtection="1">
      <alignment/>
      <protection/>
    </xf>
    <xf numFmtId="0" fontId="0" fillId="34" borderId="31" xfId="0" applyFill="1" applyBorder="1" applyAlignment="1" applyProtection="1">
      <alignment/>
      <protection/>
    </xf>
    <xf numFmtId="0" fontId="0" fillId="0" borderId="17" xfId="0" applyBorder="1" applyAlignment="1">
      <alignment/>
    </xf>
    <xf numFmtId="0" fontId="6" fillId="0" borderId="0" xfId="0" applyFont="1" applyAlignment="1" applyProtection="1">
      <alignment horizontal="center" vertical="center" wrapText="1"/>
      <protection/>
    </xf>
    <xf numFmtId="0" fontId="8" fillId="0" borderId="0" xfId="0" applyFont="1" applyAlignment="1" applyProtection="1">
      <alignment horizontal="center" vertical="center" wrapText="1"/>
      <protection/>
    </xf>
    <xf numFmtId="0" fontId="3" fillId="0" borderId="0" xfId="0" applyFont="1" applyAlignment="1" applyProtection="1">
      <alignment vertical="center"/>
      <protection locked="0"/>
    </xf>
    <xf numFmtId="0" fontId="0" fillId="0" borderId="0" xfId="0" applyAlignment="1">
      <alignment/>
    </xf>
    <xf numFmtId="0" fontId="7" fillId="0" borderId="41" xfId="0" applyFont="1" applyBorder="1" applyAlignment="1" applyProtection="1">
      <alignment horizontal="center" vertical="center" wrapText="1"/>
      <protection/>
    </xf>
    <xf numFmtId="0" fontId="7" fillId="0" borderId="42" xfId="0" applyFont="1" applyBorder="1" applyAlignment="1" applyProtection="1">
      <alignment horizontal="center" vertical="center" wrapText="1"/>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8">
    <dxf>
      <font>
        <b/>
        <i val="0"/>
        <color indexed="10"/>
      </font>
      <border>
        <left style="thin"/>
        <right style="thin"/>
        <top style="thin"/>
        <bottom style="thin"/>
      </border>
    </dxf>
    <dxf>
      <font>
        <color indexed="9"/>
      </font>
    </dxf>
    <dxf>
      <border>
        <left style="thin"/>
        <right style="thin"/>
        <top style="thin"/>
        <bottom style="thin"/>
      </border>
    </dxf>
    <dxf>
      <font>
        <color indexed="10"/>
      </font>
    </dxf>
    <dxf>
      <font>
        <b/>
        <i val="0"/>
        <color indexed="10"/>
      </font>
      <fill>
        <patternFill>
          <bgColor indexed="22"/>
        </patternFill>
      </fill>
    </dxf>
    <dxf>
      <font>
        <b/>
        <i val="0"/>
        <color indexed="10"/>
      </font>
      <fill>
        <patternFill>
          <bgColor indexed="22"/>
        </patternFill>
      </fill>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9"/>
  <sheetViews>
    <sheetView tabSelected="1" zoomScalePageLayoutView="0" workbookViewId="0" topLeftCell="A35">
      <selection activeCell="E54" sqref="E54"/>
    </sheetView>
  </sheetViews>
  <sheetFormatPr defaultColWidth="9.140625" defaultRowHeight="12.75"/>
  <cols>
    <col min="1" max="1" width="60.00390625" style="7" customWidth="1"/>
    <col min="2" max="2" width="10.28125" style="7" customWidth="1"/>
    <col min="3" max="3" width="10.140625" style="7" bestFit="1" customWidth="1"/>
    <col min="4" max="4" width="10.140625" style="7" customWidth="1"/>
    <col min="5" max="5" width="10.00390625" style="7" customWidth="1"/>
    <col min="6" max="16384" width="9.140625" style="7" customWidth="1"/>
  </cols>
  <sheetData>
    <row r="1" spans="1:4" ht="37.5" customHeight="1" thickBot="1">
      <c r="A1" s="100" t="s">
        <v>74</v>
      </c>
      <c r="B1" s="101"/>
      <c r="C1" s="101"/>
      <c r="D1" s="101"/>
    </row>
    <row r="2" spans="1:4" ht="39" thickBot="1">
      <c r="A2" s="8"/>
      <c r="B2" s="9" t="s">
        <v>7</v>
      </c>
      <c r="C2" s="10" t="s">
        <v>8</v>
      </c>
      <c r="D2" s="10" t="s">
        <v>86</v>
      </c>
    </row>
    <row r="3" spans="1:4" ht="15.75" thickBot="1">
      <c r="A3" s="11" t="s">
        <v>0</v>
      </c>
      <c r="B3" s="3">
        <v>56000</v>
      </c>
      <c r="C3" s="3">
        <v>80000</v>
      </c>
      <c r="D3" s="3">
        <v>70000</v>
      </c>
    </row>
    <row r="4" spans="1:4" ht="12.75">
      <c r="A4" s="12" t="s">
        <v>34</v>
      </c>
      <c r="B4" s="2">
        <v>28000</v>
      </c>
      <c r="C4" s="2">
        <v>35000</v>
      </c>
      <c r="D4" s="2">
        <v>0</v>
      </c>
    </row>
    <row r="5" spans="1:4" ht="12.75">
      <c r="A5" s="13" t="s">
        <v>1</v>
      </c>
      <c r="B5" s="1">
        <v>28000</v>
      </c>
      <c r="C5" s="1">
        <v>45000</v>
      </c>
      <c r="D5" s="1">
        <v>70000</v>
      </c>
    </row>
    <row r="6" spans="1:4" ht="12.75">
      <c r="A6" s="13" t="s">
        <v>2</v>
      </c>
      <c r="B6" s="15">
        <f>IF(B3=0,0,B4/B3*100)</f>
        <v>50</v>
      </c>
      <c r="C6" s="15">
        <f>IF(C3=0,0,C4/C3*100)</f>
        <v>43.75</v>
      </c>
      <c r="D6" s="15">
        <f>IF(D3=0,0,D4/D3*100)</f>
        <v>0</v>
      </c>
    </row>
    <row r="7" spans="1:4" ht="13.5" thickBot="1">
      <c r="A7" s="16" t="s">
        <v>3</v>
      </c>
      <c r="B7" s="17">
        <f>IF(B3=0,0,B5/B3*100)</f>
        <v>50</v>
      </c>
      <c r="C7" s="17">
        <f>IF(C3=0,0,C5/C3*100)</f>
        <v>56.25</v>
      </c>
      <c r="D7" s="17">
        <f>IF(D3=0,0,D5/D3*100)</f>
        <v>100</v>
      </c>
    </row>
    <row r="8" spans="1:4" ht="15.75" thickBot="1">
      <c r="A8" s="18" t="s">
        <v>4</v>
      </c>
      <c r="B8" s="19">
        <f>B6+B7</f>
        <v>100</v>
      </c>
      <c r="C8" s="19">
        <f>C6+C7</f>
        <v>100</v>
      </c>
      <c r="D8" s="19">
        <f>D6+D7</f>
        <v>100</v>
      </c>
    </row>
    <row r="9" spans="1:4" ht="15.75" thickBot="1">
      <c r="A9" s="81"/>
      <c r="B9" s="82"/>
      <c r="C9" s="82"/>
      <c r="D9" s="82"/>
    </row>
    <row r="10" ht="13.5" thickBot="1">
      <c r="A10" s="22" t="s">
        <v>75</v>
      </c>
    </row>
    <row r="11" spans="1:5" ht="12.75">
      <c r="A11" s="24" t="s">
        <v>28</v>
      </c>
      <c r="B11" s="4">
        <v>0</v>
      </c>
      <c r="C11" s="63">
        <v>0</v>
      </c>
      <c r="D11" s="63"/>
      <c r="E11" s="102" t="s">
        <v>88</v>
      </c>
    </row>
    <row r="12" spans="1:5" ht="12.75">
      <c r="A12" s="13" t="s">
        <v>77</v>
      </c>
      <c r="B12" s="5">
        <v>0</v>
      </c>
      <c r="C12" s="64">
        <v>0</v>
      </c>
      <c r="D12" s="64"/>
      <c r="E12" s="102"/>
    </row>
    <row r="13" spans="1:5" ht="12.75">
      <c r="A13" s="13" t="s">
        <v>33</v>
      </c>
      <c r="B13" s="65">
        <v>0</v>
      </c>
      <c r="C13" s="66">
        <v>0</v>
      </c>
      <c r="D13" s="66"/>
      <c r="E13" s="102"/>
    </row>
    <row r="14" spans="1:5" ht="12.75">
      <c r="A14" s="13" t="s">
        <v>35</v>
      </c>
      <c r="B14" s="5">
        <v>0</v>
      </c>
      <c r="C14" s="64">
        <v>0</v>
      </c>
      <c r="D14" s="64"/>
      <c r="E14" s="102"/>
    </row>
    <row r="15" spans="1:5" ht="13.5" thickBot="1">
      <c r="A15" s="16" t="s">
        <v>30</v>
      </c>
      <c r="B15" s="6">
        <v>0</v>
      </c>
      <c r="C15" s="62">
        <v>0</v>
      </c>
      <c r="D15" s="62"/>
      <c r="E15" s="102"/>
    </row>
    <row r="16" spans="1:4" ht="13.5" thickBot="1">
      <c r="A16" s="20"/>
      <c r="B16" s="21"/>
      <c r="C16" s="21"/>
      <c r="D16" s="21"/>
    </row>
    <row r="17" spans="1:4" ht="13.5" thickBot="1">
      <c r="A17" s="22" t="s">
        <v>76</v>
      </c>
      <c r="B17" s="23"/>
      <c r="C17" s="23"/>
      <c r="D17" s="23"/>
    </row>
    <row r="18" spans="1:5" ht="12.75">
      <c r="A18" s="24" t="s">
        <v>28</v>
      </c>
      <c r="B18" s="4">
        <v>35</v>
      </c>
      <c r="C18" s="4">
        <v>35</v>
      </c>
      <c r="D18" s="4">
        <v>35</v>
      </c>
      <c r="E18" s="103" t="s">
        <v>89</v>
      </c>
    </row>
    <row r="19" spans="1:5" ht="12.75">
      <c r="A19" s="13" t="s">
        <v>32</v>
      </c>
      <c r="B19" s="5">
        <v>3</v>
      </c>
      <c r="C19" s="5">
        <v>3</v>
      </c>
      <c r="D19" s="5">
        <v>3</v>
      </c>
      <c r="E19" s="103"/>
    </row>
    <row r="20" spans="1:5" ht="12.75">
      <c r="A20" s="13" t="s">
        <v>35</v>
      </c>
      <c r="B20" s="5">
        <v>1.65</v>
      </c>
      <c r="C20" s="5">
        <v>1.65</v>
      </c>
      <c r="D20" s="5">
        <v>1.65</v>
      </c>
      <c r="E20" s="103"/>
    </row>
    <row r="21" spans="1:5" ht="13.5" thickBot="1">
      <c r="A21" s="16" t="s">
        <v>30</v>
      </c>
      <c r="B21" s="6">
        <v>0.7</v>
      </c>
      <c r="C21" s="6">
        <v>0.7</v>
      </c>
      <c r="D21" s="6">
        <v>0.7</v>
      </c>
      <c r="E21" s="103"/>
    </row>
    <row r="22" spans="1:4" ht="13.5" thickBot="1">
      <c r="A22" s="76"/>
      <c r="B22" s="80"/>
      <c r="C22" s="80"/>
      <c r="D22" s="80"/>
    </row>
    <row r="23" ht="13.5" thickBot="1">
      <c r="A23" s="22" t="str">
        <f>"Dati maschi all'uscita delle femmine leggere ("&amp;B11&amp;" gg)"</f>
        <v>Dati maschi all'uscita delle femmine leggere (0 gg)</v>
      </c>
    </row>
    <row r="24" spans="1:5" ht="12.75">
      <c r="A24" s="24" t="s">
        <v>29</v>
      </c>
      <c r="B24" s="60">
        <v>0</v>
      </c>
      <c r="C24" s="61">
        <v>0</v>
      </c>
      <c r="D24" s="61">
        <v>0</v>
      </c>
      <c r="E24" s="94" t="s">
        <v>90</v>
      </c>
    </row>
    <row r="25" spans="1:5" ht="13.5" thickBot="1">
      <c r="A25" s="16" t="s">
        <v>31</v>
      </c>
      <c r="B25" s="6">
        <v>0</v>
      </c>
      <c r="C25" s="62">
        <v>0</v>
      </c>
      <c r="D25" s="62">
        <v>0</v>
      </c>
      <c r="E25" s="94"/>
    </row>
    <row r="26" ht="13.5" thickBot="1"/>
    <row r="27" ht="13.5" thickBot="1">
      <c r="A27" s="22" t="str">
        <f>"Dati maschi all'uscita delle femmine pesanti ("&amp;B18&amp;" gg)"</f>
        <v>Dati maschi all'uscita delle femmine pesanti (35 gg)</v>
      </c>
    </row>
    <row r="28" spans="1:5" ht="12.75">
      <c r="A28" s="24" t="s">
        <v>29</v>
      </c>
      <c r="B28" s="60">
        <v>1.5</v>
      </c>
      <c r="C28" s="61">
        <v>1.5</v>
      </c>
      <c r="D28" s="61">
        <v>1</v>
      </c>
      <c r="E28" s="94" t="s">
        <v>91</v>
      </c>
    </row>
    <row r="29" spans="1:5" ht="13.5" thickBot="1">
      <c r="A29" s="16" t="s">
        <v>31</v>
      </c>
      <c r="B29" s="6">
        <v>1.8</v>
      </c>
      <c r="C29" s="62">
        <v>1.8</v>
      </c>
      <c r="D29" s="62">
        <v>1.8</v>
      </c>
      <c r="E29" s="94"/>
    </row>
    <row r="30" ht="13.5" thickBot="1"/>
    <row r="31" ht="13.5" thickBot="1">
      <c r="A31" s="22" t="s">
        <v>22</v>
      </c>
    </row>
    <row r="32" spans="1:5" ht="12.75">
      <c r="A32" s="24" t="s">
        <v>28</v>
      </c>
      <c r="B32" s="4">
        <v>0</v>
      </c>
      <c r="C32" s="63">
        <v>0</v>
      </c>
      <c r="D32" s="63">
        <v>0</v>
      </c>
      <c r="E32" s="102" t="s">
        <v>92</v>
      </c>
    </row>
    <row r="33" spans="1:5" ht="12.75">
      <c r="A33" s="13" t="s">
        <v>32</v>
      </c>
      <c r="B33" s="5">
        <v>0</v>
      </c>
      <c r="C33" s="64">
        <v>0</v>
      </c>
      <c r="D33" s="64">
        <v>0</v>
      </c>
      <c r="E33" s="102"/>
    </row>
    <row r="34" spans="1:5" ht="12.75">
      <c r="A34" s="13" t="s">
        <v>33</v>
      </c>
      <c r="B34" s="65">
        <v>0</v>
      </c>
      <c r="C34" s="66">
        <v>0</v>
      </c>
      <c r="D34" s="66">
        <v>0</v>
      </c>
      <c r="E34" s="102"/>
    </row>
    <row r="35" spans="1:5" ht="12.75">
      <c r="A35" s="13" t="s">
        <v>35</v>
      </c>
      <c r="B35" s="5">
        <v>0</v>
      </c>
      <c r="C35" s="64">
        <v>0</v>
      </c>
      <c r="D35" s="64">
        <v>0</v>
      </c>
      <c r="E35" s="102"/>
    </row>
    <row r="36" spans="1:5" ht="13.5" thickBot="1">
      <c r="A36" s="16" t="s">
        <v>30</v>
      </c>
      <c r="B36" s="6">
        <v>0</v>
      </c>
      <c r="C36" s="62">
        <v>0</v>
      </c>
      <c r="D36" s="62">
        <v>0</v>
      </c>
      <c r="E36" s="102"/>
    </row>
    <row r="37" ht="13.5" thickBot="1"/>
    <row r="38" ht="13.5" thickBot="1">
      <c r="A38" s="22" t="s">
        <v>23</v>
      </c>
    </row>
    <row r="39" spans="1:5" ht="12.75">
      <c r="A39" s="24" t="s">
        <v>28</v>
      </c>
      <c r="B39" s="4">
        <v>50</v>
      </c>
      <c r="C39" s="63">
        <v>50</v>
      </c>
      <c r="D39" s="63">
        <v>0</v>
      </c>
      <c r="E39" s="103" t="s">
        <v>93</v>
      </c>
    </row>
    <row r="40" spans="1:5" ht="12.75">
      <c r="A40" s="13" t="s">
        <v>32</v>
      </c>
      <c r="B40" s="5">
        <v>1.5</v>
      </c>
      <c r="C40" s="64">
        <v>1.5</v>
      </c>
      <c r="D40" s="64">
        <v>0</v>
      </c>
      <c r="E40" s="103"/>
    </row>
    <row r="41" spans="1:5" ht="12.75">
      <c r="A41" s="13" t="s">
        <v>35</v>
      </c>
      <c r="B41" s="5">
        <v>3.3</v>
      </c>
      <c r="C41" s="64">
        <v>3.3</v>
      </c>
      <c r="D41" s="64">
        <v>0</v>
      </c>
      <c r="E41" s="103"/>
    </row>
    <row r="42" spans="1:5" ht="13.5" customHeight="1" thickBot="1">
      <c r="A42" s="16" t="s">
        <v>30</v>
      </c>
      <c r="B42" s="6">
        <v>1.6</v>
      </c>
      <c r="C42" s="62">
        <v>1.6</v>
      </c>
      <c r="D42" s="62">
        <v>0</v>
      </c>
      <c r="E42" s="103"/>
    </row>
    <row r="43" ht="12.75"/>
    <row r="44" spans="1:4" ht="12.75" customHeight="1">
      <c r="A44" s="25" t="s">
        <v>6</v>
      </c>
      <c r="B44" s="65">
        <v>15</v>
      </c>
      <c r="C44" s="65">
        <v>15</v>
      </c>
      <c r="D44" s="65">
        <v>15</v>
      </c>
    </row>
    <row r="45" spans="1:4" ht="12.75">
      <c r="A45" s="25" t="s">
        <v>20</v>
      </c>
      <c r="B45" s="5">
        <v>5.61</v>
      </c>
      <c r="C45" s="5">
        <v>5.61</v>
      </c>
      <c r="D45" s="5">
        <v>7.3</v>
      </c>
    </row>
    <row r="46" spans="1:6" ht="12.75">
      <c r="A46" s="25" t="s">
        <v>5</v>
      </c>
      <c r="B46" s="91">
        <f>IF(MAXA(B39,B32,B18,B11)=0,0,TRUNC(365/(MAXA(B39,B32,B18,B11)+B44),2))</f>
        <v>5.61</v>
      </c>
      <c r="C46" s="91">
        <f>IF(MAXA(C39,C32,C18,C11)=0,0,TRUNC(365/(MAXA(C39,C32,C18,C11)+C44),2))</f>
        <v>5.61</v>
      </c>
      <c r="D46" s="91">
        <f>IF(MAXA(D39,D32,D18,D11)=0,0,TRUNC(365/(MAXA(D39,D32,D18,D11)+D44),2))</f>
        <v>7.3</v>
      </c>
      <c r="F46" s="87"/>
    </row>
    <row r="47" spans="1:4" ht="12.75">
      <c r="A47" s="25" t="s">
        <v>46</v>
      </c>
      <c r="B47" s="5">
        <v>2938</v>
      </c>
      <c r="C47" s="5">
        <v>2938</v>
      </c>
      <c r="D47" s="5">
        <v>2938</v>
      </c>
    </row>
    <row r="48" spans="2:4" ht="13.5" thickBot="1">
      <c r="B48" s="28"/>
      <c r="C48" s="28"/>
      <c r="D48" s="28"/>
    </row>
    <row r="49" spans="1:4" ht="13.5" thickBot="1">
      <c r="A49" s="22" t="s">
        <v>21</v>
      </c>
      <c r="B49" s="28"/>
      <c r="C49" s="28"/>
      <c r="D49" s="28"/>
    </row>
    <row r="50" spans="1:4" ht="12.75">
      <c r="A50" s="24" t="s">
        <v>78</v>
      </c>
      <c r="B50" s="88">
        <f>ROUND(B13*B45*B11/365,0)</f>
        <v>0</v>
      </c>
      <c r="C50" s="88">
        <f>ROUND(C13*C45*C11/365,0)</f>
        <v>0</v>
      </c>
      <c r="D50" s="88">
        <f>ROUND(D13*D45*D11/365,0)</f>
        <v>0</v>
      </c>
    </row>
    <row r="51" spans="1:4" ht="12.75">
      <c r="A51" s="12" t="s">
        <v>87</v>
      </c>
      <c r="B51" s="73">
        <f>ROUND(((B5-(B5*((B12+B19)/100)))-B13)*B18*B45/365,0)</f>
        <v>14611</v>
      </c>
      <c r="C51" s="73">
        <f>ROUND(((C5-(C5*((C12+C19)/100)))-C13)*C18*C45/365,0)</f>
        <v>23481</v>
      </c>
      <c r="D51" s="73">
        <f>ROUND(((D5-(D5*((D12+D19)/100)))-D13)*D18*D45/365,0)</f>
        <v>47530</v>
      </c>
    </row>
    <row r="52" spans="1:4" ht="12.75">
      <c r="A52" s="13" t="s">
        <v>71</v>
      </c>
      <c r="B52" s="70">
        <f>ROUND(B34*B45*B32/365,0)</f>
        <v>0</v>
      </c>
      <c r="C52" s="70">
        <f>ROUND(C34*C45*C32/365,0)</f>
        <v>0</v>
      </c>
      <c r="D52" s="70">
        <f>ROUND(D34*D45*D32/365,0)</f>
        <v>0</v>
      </c>
    </row>
    <row r="53" spans="1:4" ht="13.5" thickBot="1">
      <c r="A53" s="29" t="s">
        <v>72</v>
      </c>
      <c r="B53" s="71">
        <f>ROUND(((B4-(B4*((B24+B28+B33+B40)/100)))-B34)*B39*B45/365,0)</f>
        <v>20872</v>
      </c>
      <c r="C53" s="71">
        <f>ROUND(((C4-(C4*((C24+C28+C33+C40)/100)))-C34)*C39*C45/365,0)</f>
        <v>26090</v>
      </c>
      <c r="D53" s="71">
        <f>ROUND(((D4-(D4*((D24+D28+D33+D40)/100)))-D34)*D39*D45/365,0)</f>
        <v>0</v>
      </c>
    </row>
    <row r="54" spans="1:4" ht="13.5" thickBot="1">
      <c r="A54" s="11" t="s">
        <v>36</v>
      </c>
      <c r="B54" s="72">
        <f>B50+B51+B52+B53</f>
        <v>35483</v>
      </c>
      <c r="C54" s="72">
        <f>C50+C51+C52+C53</f>
        <v>49571</v>
      </c>
      <c r="D54" s="72">
        <f>D50+D51+D52+D53</f>
        <v>47530</v>
      </c>
    </row>
    <row r="55" spans="1:4" ht="12.75">
      <c r="A55" s="12" t="s">
        <v>80</v>
      </c>
      <c r="B55" s="89">
        <f>B50*B15</f>
        <v>0</v>
      </c>
      <c r="C55" s="89">
        <f>C50*C15</f>
        <v>0</v>
      </c>
      <c r="D55" s="89">
        <f>D50*D15</f>
        <v>0</v>
      </c>
    </row>
    <row r="56" spans="1:4" ht="12.75">
      <c r="A56" s="12" t="s">
        <v>79</v>
      </c>
      <c r="B56" s="89">
        <f>B51*B21</f>
        <v>10227.699999999999</v>
      </c>
      <c r="C56" s="89">
        <f>C51*C21</f>
        <v>16436.7</v>
      </c>
      <c r="D56" s="89">
        <f>D51*D21</f>
        <v>33271</v>
      </c>
    </row>
    <row r="57" spans="1:4" ht="12.75">
      <c r="A57" s="13" t="s">
        <v>37</v>
      </c>
      <c r="B57" s="33">
        <f>B52*B36</f>
        <v>0</v>
      </c>
      <c r="C57" s="33">
        <f>C52*C36</f>
        <v>0</v>
      </c>
      <c r="D57" s="33">
        <f>D52*D36</f>
        <v>0</v>
      </c>
    </row>
    <row r="58" spans="1:4" ht="13.5" thickBot="1">
      <c r="A58" s="16" t="s">
        <v>38</v>
      </c>
      <c r="B58" s="35">
        <f>B53*B42</f>
        <v>33395.200000000004</v>
      </c>
      <c r="C58" s="35">
        <f>C53*C42</f>
        <v>41744</v>
      </c>
      <c r="D58" s="35">
        <f>D53*D42</f>
        <v>0</v>
      </c>
    </row>
    <row r="59" spans="1:4" ht="13.5" thickBot="1">
      <c r="A59" s="74" t="s">
        <v>69</v>
      </c>
      <c r="B59" s="90">
        <f>B55+B56+B57+B58</f>
        <v>43622.9</v>
      </c>
      <c r="C59" s="90">
        <f>C55+C56+C57+C58</f>
        <v>58180.7</v>
      </c>
      <c r="D59" s="90">
        <f>D55+D56+D57+D58</f>
        <v>33271</v>
      </c>
    </row>
    <row r="60" spans="1:4" ht="13.5" thickBot="1">
      <c r="A60" s="83" t="s">
        <v>81</v>
      </c>
      <c r="B60" s="90">
        <f>IF(B4=0,0,(((B4*(B24+B28+B33+B40)/100))/B4*100))</f>
        <v>3</v>
      </c>
      <c r="C60" s="90">
        <f>IF(C4=0,0,(((C4*(C24+C28+C33+C40)/100))/C4*100))</f>
        <v>3</v>
      </c>
      <c r="D60" s="90">
        <f>IF(D4=0,0,(((D4*(D24+D28+D33+D40)/100))/D4*100))</f>
        <v>0</v>
      </c>
    </row>
    <row r="61" spans="1:4" ht="13.5" thickBot="1">
      <c r="A61" s="83" t="s">
        <v>82</v>
      </c>
      <c r="B61" s="90">
        <f>IF(B5=0,0,(((B5*(B12+B19)/100))/B5*100))</f>
        <v>3</v>
      </c>
      <c r="C61" s="90">
        <f>IF(C5=0,0,(((C5*(C12+C19)/100))/C5*100))</f>
        <v>3</v>
      </c>
      <c r="D61" s="90">
        <f>IF(D5=0,0,(((D5*(D12+D19)/100))/D5*100))</f>
        <v>3</v>
      </c>
    </row>
    <row r="62" spans="1:4" ht="13.5" thickBot="1">
      <c r="A62" s="30" t="s">
        <v>70</v>
      </c>
      <c r="B62" s="90">
        <f>IF(B3=0,0,(((B4*(B24+B28+B33+B40)/100))+((B5*(B12+B19)/100)))/B3*100)</f>
        <v>3</v>
      </c>
      <c r="C62" s="90">
        <f>IF(C3=0,0,(((C4*(C24+C28+C33+C40)/100))+((C5*(C12+C19)/100)))/C3*100)</f>
        <v>3</v>
      </c>
      <c r="D62" s="90">
        <f>IF(D3=0,0,(((D4*(D24+D28+D33+D40)/100))+((D5*(D12+D19)/100)))/D3*100)</f>
        <v>3</v>
      </c>
    </row>
    <row r="63" spans="2:4" ht="13.5" thickBot="1">
      <c r="B63" s="31"/>
      <c r="C63" s="31"/>
      <c r="D63" s="31"/>
    </row>
    <row r="64" spans="1:4" ht="13.5" thickBot="1">
      <c r="A64" s="22" t="s">
        <v>48</v>
      </c>
      <c r="B64" s="31"/>
      <c r="C64" s="31"/>
      <c r="D64" s="31"/>
    </row>
    <row r="65" spans="1:4" ht="12.75">
      <c r="A65" s="24" t="str">
        <f>"Peso vivo presente a "&amp;B11&amp;" gg (uscita femmine leggere)"</f>
        <v>Peso vivo presente a 0 gg (uscita femmine leggere)</v>
      </c>
      <c r="B65" s="32">
        <f>(((B4-(B4*B24/100))*B25))+(((B5-(B5*B12/100))*B14))</f>
        <v>0</v>
      </c>
      <c r="C65" s="32">
        <f>(((C4-(C4*C24/100))*C25))+(((C5-(C5*C12/100))*C14))</f>
        <v>0</v>
      </c>
      <c r="D65" s="32">
        <f>(((D4-(D4*D24/100))*D25))+(((D5-(D5*D12/100))*D14))</f>
        <v>0</v>
      </c>
    </row>
    <row r="66" spans="1:4" ht="13.5" thickBot="1">
      <c r="A66" s="13" t="str">
        <f>"Peso vivo per mq a "&amp;B11&amp;" gg (uscita femmine leggere)"</f>
        <v>Peso vivo per mq a 0 gg (uscita femmine leggere)</v>
      </c>
      <c r="B66" s="33">
        <f>IF(B47=0,0,B65/B47)</f>
        <v>0</v>
      </c>
      <c r="C66" s="33">
        <f>IF(C47=0,0,C65/C47)</f>
        <v>0</v>
      </c>
      <c r="D66" s="33">
        <f>IF(D47=0,0,D65/D47)</f>
        <v>0</v>
      </c>
    </row>
    <row r="67" spans="1:4" ht="12.75">
      <c r="A67" s="24" t="str">
        <f>"Peso vivo presente a "&amp;B18&amp;" gg (uscita femmine pesanti)"</f>
        <v>Peso vivo presente a 35 gg (uscita femmine pesanti)</v>
      </c>
      <c r="B67" s="32">
        <f>(((B5-(B5*(B12+B19)/100))-B13)*B20)+((B4-(B4*(B24+B28)/100))*B29)</f>
        <v>94458</v>
      </c>
      <c r="C67" s="32">
        <f>((((C5-(C5*(C12+C19)/100))-C13)*C20))+(((C4-(C4*(C24+C28)/100))*C29))</f>
        <v>134077.5</v>
      </c>
      <c r="D67" s="32">
        <f>((((D5-(D5*(D12+D19)/100))-D13)*D20))+(((D4-(D4*(D24+D28)/100))*D29))</f>
        <v>112035</v>
      </c>
    </row>
    <row r="68" spans="1:4" ht="12.75">
      <c r="A68" s="13" t="str">
        <f>"Peso vivo per mq a "&amp;B18&amp;" gg (uscita femmine pesanti)"</f>
        <v>Peso vivo per mq a 35 gg (uscita femmine pesanti)</v>
      </c>
      <c r="B68" s="33">
        <f>IF(B47=0,0,B67/B47)</f>
        <v>32.150442477876105</v>
      </c>
      <c r="C68" s="33">
        <f>IF(C47=0,0,C67/C47)</f>
        <v>45.6356364874064</v>
      </c>
      <c r="D68" s="33">
        <f>IF(D47=0,0,D67/D47)</f>
        <v>38.133083730428865</v>
      </c>
    </row>
    <row r="69" spans="1:4" ht="12.75">
      <c r="A69" s="13" t="str">
        <f>"Peso vivo presente a "&amp;B32&amp;" gg"</f>
        <v>Peso vivo presente a 0 gg</v>
      </c>
      <c r="B69" s="34">
        <f>((B4-(B4*(B24+B28+B33)/100))*B35)</f>
        <v>0</v>
      </c>
      <c r="C69" s="34">
        <f>((C4-(C4*(C24+C28+C33)/100))*C35)</f>
        <v>0</v>
      </c>
      <c r="D69" s="34">
        <f>((D4-(D4*(D24+D28+D33)/100))*D35)</f>
        <v>0</v>
      </c>
    </row>
    <row r="70" spans="1:4" ht="12.75">
      <c r="A70" s="13" t="str">
        <f>"Peso vivo per mq a "&amp;B32&amp;" gg"</f>
        <v>Peso vivo per mq a 0 gg</v>
      </c>
      <c r="B70" s="33">
        <f>IF(B47=0,0,B69/B47)</f>
        <v>0</v>
      </c>
      <c r="C70" s="33">
        <f>IF(C47=0,0,C69/C47)</f>
        <v>0</v>
      </c>
      <c r="D70" s="33">
        <f>IF(D47=0,0,D69/D47)</f>
        <v>0</v>
      </c>
    </row>
    <row r="71" spans="1:4" ht="12.75">
      <c r="A71" s="13" t="str">
        <f>"Peso vivo presente a "&amp;B39&amp;" gg"</f>
        <v>Peso vivo presente a 50 gg</v>
      </c>
      <c r="B71" s="34">
        <f>((B4-(B4*(B24+B28+B33+B40)/100))-B34)*B41</f>
        <v>89628</v>
      </c>
      <c r="C71" s="34">
        <f>((C4-(C4*(C24+C28+C33+C40)/100))-C34)*C41</f>
        <v>112035</v>
      </c>
      <c r="D71" s="34">
        <f>((D4-(D4*(D24+D28+D33+D40)/100))-D34)*D41</f>
        <v>0</v>
      </c>
    </row>
    <row r="72" spans="1:4" ht="13.5" thickBot="1">
      <c r="A72" s="16" t="str">
        <f>"Peso vivo per mq a "&amp;B39&amp;" gg"</f>
        <v>Peso vivo per mq a 50 gg</v>
      </c>
      <c r="B72" s="35">
        <f>IF(B47=0,0,B71/B47)</f>
        <v>30.506466984343092</v>
      </c>
      <c r="C72" s="35">
        <f>IF(C47=0,0,C71/C47)</f>
        <v>38.133083730428865</v>
      </c>
      <c r="D72" s="35">
        <f>IF(D47=0,0,D71/D47)</f>
        <v>0</v>
      </c>
    </row>
    <row r="73" spans="1:3" ht="13.5" thickBot="1">
      <c r="A73" s="36"/>
      <c r="B73" s="37"/>
      <c r="C73" s="37"/>
    </row>
    <row r="74" spans="1:5" ht="13.5" thickBot="1">
      <c r="A74" s="95" t="s">
        <v>85</v>
      </c>
      <c r="B74" s="96"/>
      <c r="C74" s="97"/>
      <c r="D74" s="99" t="s">
        <v>94</v>
      </c>
      <c r="E74" s="99"/>
    </row>
    <row r="75" spans="1:5" ht="13.5" thickBot="1">
      <c r="A75" s="76" t="s">
        <v>9</v>
      </c>
      <c r="B75" s="77"/>
      <c r="C75" s="38" t="s">
        <v>19</v>
      </c>
      <c r="D75" s="99"/>
      <c r="E75" s="99"/>
    </row>
    <row r="76" spans="1:5" ht="12.75">
      <c r="A76" s="24" t="s">
        <v>10</v>
      </c>
      <c r="B76" s="75"/>
      <c r="C76" s="39">
        <f>B75*B76/100</f>
        <v>0</v>
      </c>
      <c r="D76" s="99"/>
      <c r="E76" s="99"/>
    </row>
    <row r="77" spans="1:5" ht="12.75">
      <c r="A77" s="13" t="s">
        <v>11</v>
      </c>
      <c r="B77" s="67"/>
      <c r="C77" s="14"/>
      <c r="D77" s="99"/>
      <c r="E77" s="99"/>
    </row>
    <row r="78" spans="1:5" ht="13.5" thickBot="1">
      <c r="A78" s="16" t="s">
        <v>12</v>
      </c>
      <c r="B78" s="27">
        <f>B75-C76-B77</f>
        <v>0</v>
      </c>
      <c r="C78" s="40"/>
      <c r="D78" s="99"/>
      <c r="E78" s="99"/>
    </row>
    <row r="79" spans="1:5" ht="12.75">
      <c r="A79" s="24" t="s">
        <v>13</v>
      </c>
      <c r="B79" s="75"/>
      <c r="C79" s="39">
        <f>B78*B79/100</f>
        <v>0</v>
      </c>
      <c r="D79" s="99"/>
      <c r="E79" s="99"/>
    </row>
    <row r="80" spans="1:5" ht="12.75">
      <c r="A80" s="13" t="s">
        <v>11</v>
      </c>
      <c r="B80" s="67"/>
      <c r="C80" s="14"/>
      <c r="D80" s="99"/>
      <c r="E80" s="99"/>
    </row>
    <row r="81" spans="1:5" ht="13.5" thickBot="1">
      <c r="A81" s="16" t="s">
        <v>14</v>
      </c>
      <c r="B81" s="27">
        <f>B78-C79-B80</f>
        <v>0</v>
      </c>
      <c r="C81" s="40"/>
      <c r="D81" s="99"/>
      <c r="E81" s="99"/>
    </row>
    <row r="82" spans="1:5" ht="12.75">
      <c r="A82" s="24" t="s">
        <v>16</v>
      </c>
      <c r="B82" s="75"/>
      <c r="C82" s="39">
        <f>B81*B82/100</f>
        <v>0</v>
      </c>
      <c r="D82" s="99"/>
      <c r="E82" s="99"/>
    </row>
    <row r="83" spans="1:5" ht="12.75">
      <c r="A83" s="13" t="s">
        <v>11</v>
      </c>
      <c r="B83" s="67"/>
      <c r="C83" s="14"/>
      <c r="D83" s="99"/>
      <c r="E83" s="99"/>
    </row>
    <row r="84" spans="1:5" ht="13.5" thickBot="1">
      <c r="A84" s="16" t="s">
        <v>15</v>
      </c>
      <c r="B84" s="27">
        <f>B81-C82-B83</f>
        <v>0</v>
      </c>
      <c r="C84" s="40"/>
      <c r="D84" s="99"/>
      <c r="E84" s="99"/>
    </row>
    <row r="85" spans="1:5" ht="12.75">
      <c r="A85" s="24" t="s">
        <v>17</v>
      </c>
      <c r="B85" s="75"/>
      <c r="C85" s="39">
        <f>B84*B85/100</f>
        <v>0</v>
      </c>
      <c r="D85" s="99"/>
      <c r="E85" s="99"/>
    </row>
    <row r="86" spans="1:5" ht="12.75">
      <c r="A86" s="13" t="s">
        <v>11</v>
      </c>
      <c r="B86" s="67"/>
      <c r="C86" s="26"/>
      <c r="D86" s="99"/>
      <c r="E86" s="99"/>
    </row>
    <row r="87" spans="1:5" ht="13.5" thickBot="1">
      <c r="A87" s="16" t="s">
        <v>18</v>
      </c>
      <c r="B87" s="27">
        <f>B84-C85-B86</f>
        <v>0</v>
      </c>
      <c r="C87" s="41"/>
      <c r="D87" s="99"/>
      <c r="E87" s="99"/>
    </row>
    <row r="88" spans="1:5" ht="13.5" thickBot="1">
      <c r="A88" s="42" t="s">
        <v>49</v>
      </c>
      <c r="B88" s="43"/>
      <c r="C88" s="44">
        <f>SUM(C76:C87)</f>
        <v>0</v>
      </c>
      <c r="D88" s="99"/>
      <c r="E88" s="99"/>
    </row>
    <row r="89" spans="1:3" ht="13.5" thickBot="1">
      <c r="A89" s="45"/>
      <c r="C89" s="46"/>
    </row>
    <row r="90" spans="1:5" ht="13.5" thickBot="1">
      <c r="A90" s="11" t="s">
        <v>68</v>
      </c>
      <c r="B90" s="47">
        <f>IF(B75=0,0,(C76+C79+C82+C85)/B75*100)</f>
        <v>0</v>
      </c>
      <c r="C90" s="48"/>
      <c r="D90" s="98" t="s">
        <v>96</v>
      </c>
      <c r="E90" s="98"/>
    </row>
    <row r="91" spans="1:5" ht="13.5" thickBot="1">
      <c r="A91" s="49" t="s">
        <v>24</v>
      </c>
      <c r="B91" s="68">
        <f>B76</f>
        <v>0</v>
      </c>
      <c r="D91" s="98"/>
      <c r="E91" s="98"/>
    </row>
    <row r="92" spans="1:5" ht="12.75">
      <c r="A92" s="50" t="s">
        <v>25</v>
      </c>
      <c r="B92" s="64">
        <f>IF(B75=0,0,(((C76+C79)/B75*100)-B76))</f>
        <v>0</v>
      </c>
      <c r="C92" s="92" t="s">
        <v>61</v>
      </c>
      <c r="D92" s="98"/>
      <c r="E92" s="98"/>
    </row>
    <row r="93" spans="1:5" ht="12.75">
      <c r="A93" s="50" t="s">
        <v>26</v>
      </c>
      <c r="B93" s="64">
        <f>IF(B75=0,0,(((C76+C79+C82)/B75*100)-(B91+B92)))</f>
        <v>0</v>
      </c>
      <c r="C93" s="93"/>
      <c r="D93" s="98"/>
      <c r="E93" s="98"/>
    </row>
    <row r="94" spans="1:5" ht="13.5" thickBot="1">
      <c r="A94" s="51" t="s">
        <v>27</v>
      </c>
      <c r="B94" s="86">
        <f>IF(B75=0,0,(((C76+C79+C82+C85)/B75*100)-(B91+B92+B93)))</f>
        <v>0</v>
      </c>
      <c r="C94" s="52">
        <f>SUM(B91:B94)</f>
        <v>0</v>
      </c>
      <c r="D94" s="98"/>
      <c r="E94" s="98"/>
    </row>
    <row r="95" spans="1:3" ht="13.5" thickBot="1">
      <c r="A95" s="53"/>
      <c r="B95" s="84"/>
      <c r="C95" s="85"/>
    </row>
    <row r="96" spans="1:5" ht="13.5" thickBot="1">
      <c r="A96" s="95" t="s">
        <v>84</v>
      </c>
      <c r="B96" s="96"/>
      <c r="C96" s="97"/>
      <c r="D96" s="99" t="s">
        <v>95</v>
      </c>
      <c r="E96" s="99"/>
    </row>
    <row r="97" spans="1:5" ht="13.5" thickBot="1">
      <c r="A97" s="76" t="s">
        <v>9</v>
      </c>
      <c r="B97" s="77"/>
      <c r="C97" s="38" t="s">
        <v>19</v>
      </c>
      <c r="D97" s="99"/>
      <c r="E97" s="99"/>
    </row>
    <row r="98" spans="1:5" ht="12.75">
      <c r="A98" s="24" t="s">
        <v>10</v>
      </c>
      <c r="B98" s="75"/>
      <c r="C98" s="39">
        <f>B97*B98/100</f>
        <v>0</v>
      </c>
      <c r="D98" s="99"/>
      <c r="E98" s="99"/>
    </row>
    <row r="99" spans="1:5" ht="12.75">
      <c r="A99" s="13" t="s">
        <v>11</v>
      </c>
      <c r="B99" s="67"/>
      <c r="C99" s="14"/>
      <c r="D99" s="99"/>
      <c r="E99" s="99"/>
    </row>
    <row r="100" spans="1:5" ht="13.5" thickBot="1">
      <c r="A100" s="16" t="s">
        <v>12</v>
      </c>
      <c r="B100" s="27">
        <f>B97-C98-B99</f>
        <v>0</v>
      </c>
      <c r="C100" s="40"/>
      <c r="D100" s="99"/>
      <c r="E100" s="99"/>
    </row>
    <row r="101" spans="1:5" ht="12.75">
      <c r="A101" s="24" t="s">
        <v>13</v>
      </c>
      <c r="B101" s="75"/>
      <c r="C101" s="39">
        <f>B100*B101/100</f>
        <v>0</v>
      </c>
      <c r="D101" s="99"/>
      <c r="E101" s="99"/>
    </row>
    <row r="102" spans="1:5" ht="12.75">
      <c r="A102" s="13" t="s">
        <v>11</v>
      </c>
      <c r="B102" s="67"/>
      <c r="C102" s="14"/>
      <c r="D102" s="99"/>
      <c r="E102" s="99"/>
    </row>
    <row r="103" spans="1:5" ht="13.5" thickBot="1">
      <c r="A103" s="16" t="s">
        <v>14</v>
      </c>
      <c r="B103" s="27">
        <f>B100-C101-B102</f>
        <v>0</v>
      </c>
      <c r="C103" s="40"/>
      <c r="D103" s="99"/>
      <c r="E103" s="99"/>
    </row>
    <row r="104" spans="1:5" ht="12.75">
      <c r="A104" s="24" t="s">
        <v>16</v>
      </c>
      <c r="B104" s="75"/>
      <c r="C104" s="39">
        <f>B103*B104/100</f>
        <v>0</v>
      </c>
      <c r="D104" s="99"/>
      <c r="E104" s="99"/>
    </row>
    <row r="105" spans="1:5" ht="12.75">
      <c r="A105" s="13" t="s">
        <v>11</v>
      </c>
      <c r="B105" s="67"/>
      <c r="C105" s="14"/>
      <c r="D105" s="99"/>
      <c r="E105" s="99"/>
    </row>
    <row r="106" spans="1:5" ht="13.5" thickBot="1">
      <c r="A106" s="16" t="s">
        <v>15</v>
      </c>
      <c r="B106" s="27">
        <f>B103-C104-B105</f>
        <v>0</v>
      </c>
      <c r="C106" s="40"/>
      <c r="D106" s="99"/>
      <c r="E106" s="99"/>
    </row>
    <row r="107" spans="1:5" ht="12.75">
      <c r="A107" s="24" t="s">
        <v>17</v>
      </c>
      <c r="B107" s="75"/>
      <c r="C107" s="39">
        <f>B106*B107/100</f>
        <v>0</v>
      </c>
      <c r="D107" s="99"/>
      <c r="E107" s="99"/>
    </row>
    <row r="108" spans="1:5" ht="12.75">
      <c r="A108" s="13" t="s">
        <v>11</v>
      </c>
      <c r="B108" s="67"/>
      <c r="C108" s="26"/>
      <c r="D108" s="99"/>
      <c r="E108" s="99"/>
    </row>
    <row r="109" spans="1:5" ht="13.5" thickBot="1">
      <c r="A109" s="16" t="s">
        <v>18</v>
      </c>
      <c r="B109" s="27">
        <f>B106-C107-B108</f>
        <v>0</v>
      </c>
      <c r="C109" s="41"/>
      <c r="D109" s="99"/>
      <c r="E109" s="99"/>
    </row>
    <row r="110" spans="1:5" ht="13.5" thickBot="1">
      <c r="A110" s="42" t="s">
        <v>49</v>
      </c>
      <c r="B110" s="43"/>
      <c r="C110" s="44">
        <f>SUM(C98:C109)</f>
        <v>0</v>
      </c>
      <c r="D110" s="99"/>
      <c r="E110" s="99"/>
    </row>
    <row r="111" spans="1:3" ht="11.25" customHeight="1" thickBot="1">
      <c r="A111" s="45"/>
      <c r="C111" s="46"/>
    </row>
    <row r="112" spans="1:5" ht="13.5" thickBot="1">
      <c r="A112" s="11" t="s">
        <v>83</v>
      </c>
      <c r="B112" s="47">
        <f>IF(B97=0,0,(C98+C101+C104+C107)/B97*100)</f>
        <v>0</v>
      </c>
      <c r="C112" s="48"/>
      <c r="D112" s="98" t="s">
        <v>97</v>
      </c>
      <c r="E112" s="98"/>
    </row>
    <row r="113" spans="1:5" ht="13.5" thickBot="1">
      <c r="A113" s="49" t="s">
        <v>24</v>
      </c>
      <c r="B113" s="68">
        <f>B98</f>
        <v>0</v>
      </c>
      <c r="D113" s="98"/>
      <c r="E113" s="98"/>
    </row>
    <row r="114" spans="1:5" ht="12.75">
      <c r="A114" s="50" t="s">
        <v>25</v>
      </c>
      <c r="B114" s="64">
        <f>IF(B97=0,0,(((C98+C101)/B97*100)-B98))</f>
        <v>0</v>
      </c>
      <c r="C114" s="92" t="s">
        <v>61</v>
      </c>
      <c r="D114" s="98"/>
      <c r="E114" s="98"/>
    </row>
    <row r="115" spans="1:5" ht="12.75">
      <c r="A115" s="50" t="s">
        <v>26</v>
      </c>
      <c r="B115" s="64">
        <f>IF(B97=0,0,(((C98+C101+C104)/B97*100)-(B113+B114)))</f>
        <v>0</v>
      </c>
      <c r="C115" s="93"/>
      <c r="D115" s="98"/>
      <c r="E115" s="98"/>
    </row>
    <row r="116" spans="1:5" ht="13.5" thickBot="1">
      <c r="A116" s="51" t="s">
        <v>27</v>
      </c>
      <c r="B116" s="86">
        <f>IF(B97=0,0,(((C98+C101+C104+C107)/B97*100)-(B113+B114+B115)))</f>
        <v>0</v>
      </c>
      <c r="C116" s="52">
        <f>SUM(B113:B116)</f>
        <v>0</v>
      </c>
      <c r="D116" s="98"/>
      <c r="E116" s="98"/>
    </row>
    <row r="117" spans="1:3" ht="12.75">
      <c r="A117" s="53"/>
      <c r="B117" s="84"/>
      <c r="C117" s="85"/>
    </row>
    <row r="118" ht="12.75"/>
    <row r="119" spans="1:3" ht="13.5" thickBot="1">
      <c r="A119" s="53" t="s">
        <v>39</v>
      </c>
      <c r="B119" s="37"/>
      <c r="C119" s="37"/>
    </row>
    <row r="120" spans="1:3" ht="13.5" thickBot="1">
      <c r="A120" s="54" t="s">
        <v>50</v>
      </c>
      <c r="B120" s="37"/>
      <c r="C120" s="37"/>
    </row>
    <row r="121" spans="1:3" ht="12.75">
      <c r="A121" s="24" t="s">
        <v>47</v>
      </c>
      <c r="B121" s="60">
        <v>1511</v>
      </c>
      <c r="C121" s="60"/>
    </row>
    <row r="122" spans="1:3" ht="12.75">
      <c r="A122" s="13" t="s">
        <v>40</v>
      </c>
      <c r="B122" s="34">
        <f>B121*B6/100</f>
        <v>755.5</v>
      </c>
      <c r="C122" s="34">
        <f>C121*C6/100</f>
        <v>0</v>
      </c>
    </row>
    <row r="123" spans="1:3" ht="12.75">
      <c r="A123" s="13" t="s">
        <v>41</v>
      </c>
      <c r="B123" s="34">
        <f>B121*B7/100</f>
        <v>755.5</v>
      </c>
      <c r="C123" s="34">
        <f>C121*C7/100</f>
        <v>0</v>
      </c>
    </row>
    <row r="124" spans="1:3" ht="12.75">
      <c r="A124" s="13" t="s">
        <v>42</v>
      </c>
      <c r="B124" s="78">
        <f>IF(B122=0,0,ROUND((B4/B47*B121),0))</f>
        <v>14400</v>
      </c>
      <c r="C124" s="78">
        <f>IF(C122=0,0,ROUND((C4/C47*C121),0))</f>
        <v>0</v>
      </c>
    </row>
    <row r="125" spans="1:3" ht="12.75">
      <c r="A125" s="13" t="s">
        <v>43</v>
      </c>
      <c r="B125" s="78">
        <f>IF(B123=0,0,ROUND((B5/B47*B121),0))</f>
        <v>14400</v>
      </c>
      <c r="C125" s="78">
        <f>IF(C123=0,0,ROUND((C5/C47*C121),0))</f>
        <v>0</v>
      </c>
    </row>
    <row r="126" spans="1:3" ht="12.75">
      <c r="A126" s="13" t="s">
        <v>44</v>
      </c>
      <c r="B126" s="78">
        <f>IF(B122=0,0,ROUND((((B52+B53)/B47)*B121),0))</f>
        <v>10734</v>
      </c>
      <c r="C126" s="78">
        <f>IF(C122=0,0,ROUND((((C52+C53)/C47)*C121),0))</f>
        <v>0</v>
      </c>
    </row>
    <row r="127" spans="1:3" ht="13.5" thickBot="1">
      <c r="A127" s="16" t="s">
        <v>45</v>
      </c>
      <c r="B127" s="27">
        <f>IF(B123=0,0,ROUND(((B50+B51)/B47*B121),0))</f>
        <v>7514</v>
      </c>
      <c r="C127" s="27">
        <f>IF(C123=0,0,ROUND(((C50+C51)/C47*C121),0))</f>
        <v>0</v>
      </c>
    </row>
    <row r="128" ht="13.5" thickBot="1"/>
    <row r="129" spans="1:3" ht="13.5" thickBot="1">
      <c r="A129" s="54" t="s">
        <v>51</v>
      </c>
      <c r="B129" s="37"/>
      <c r="C129" s="37"/>
    </row>
    <row r="130" spans="1:3" ht="12.75">
      <c r="A130" s="24" t="s">
        <v>47</v>
      </c>
      <c r="B130" s="60">
        <v>1427</v>
      </c>
      <c r="C130" s="60"/>
    </row>
    <row r="131" spans="1:3" ht="12.75">
      <c r="A131" s="13" t="s">
        <v>40</v>
      </c>
      <c r="B131" s="34">
        <f>B130*B6/100</f>
        <v>713.5</v>
      </c>
      <c r="C131" s="34">
        <f>C130*C6/100</f>
        <v>0</v>
      </c>
    </row>
    <row r="132" spans="1:3" ht="12.75">
      <c r="A132" s="13" t="s">
        <v>41</v>
      </c>
      <c r="B132" s="34">
        <f>B130*B7/100</f>
        <v>713.5</v>
      </c>
      <c r="C132" s="34">
        <f>C130*C7/100</f>
        <v>0</v>
      </c>
    </row>
    <row r="133" spans="1:3" ht="12.75">
      <c r="A133" s="13" t="s">
        <v>42</v>
      </c>
      <c r="B133" s="78">
        <f>IF(B131=0,0,ROUND((B4/B47*B130),0))</f>
        <v>13600</v>
      </c>
      <c r="C133" s="78">
        <f>IF(C131=0,0,ROUND((C4/C47*C130),0))</f>
        <v>0</v>
      </c>
    </row>
    <row r="134" spans="1:3" ht="12.75">
      <c r="A134" s="13" t="s">
        <v>43</v>
      </c>
      <c r="B134" s="78">
        <f>IF(B132=0,0,ROUND((B5/B47*B130),0))</f>
        <v>13600</v>
      </c>
      <c r="C134" s="78">
        <f>IF(C132=0,0,ROUND((C5/C47*C130),0))</f>
        <v>0</v>
      </c>
    </row>
    <row r="135" spans="1:3" ht="12.75">
      <c r="A135" s="13" t="s">
        <v>44</v>
      </c>
      <c r="B135" s="78">
        <f>IF(B131=0,0,ROUND((((B52+B53)/B47)*B130),0))</f>
        <v>10138</v>
      </c>
      <c r="C135" s="78">
        <f>IF(C131=0,0,ROUND((((C52+C53)/C47)*C130),0))</f>
        <v>0</v>
      </c>
    </row>
    <row r="136" spans="1:3" ht="13.5" thickBot="1">
      <c r="A136" s="16" t="s">
        <v>45</v>
      </c>
      <c r="B136" s="27">
        <f>IF(B132=0,0,ROUND(((B50+B51)/B47*B130),0))</f>
        <v>7097</v>
      </c>
      <c r="C136" s="27">
        <f>IF(C132=0,0,ROUND(((C50+C51)/C47*C130),0))</f>
        <v>0</v>
      </c>
    </row>
    <row r="137" ht="13.5" thickBot="1"/>
    <row r="138" spans="1:3" ht="13.5" thickBot="1">
      <c r="A138" s="54" t="s">
        <v>52</v>
      </c>
      <c r="B138" s="37"/>
      <c r="C138" s="37"/>
    </row>
    <row r="139" spans="1:3" ht="12.75">
      <c r="A139" s="24" t="s">
        <v>47</v>
      </c>
      <c r="B139" s="60">
        <v>0</v>
      </c>
      <c r="C139" s="60">
        <v>0</v>
      </c>
    </row>
    <row r="140" spans="1:3" ht="12.75">
      <c r="A140" s="13" t="s">
        <v>40</v>
      </c>
      <c r="B140" s="34">
        <f>B139*B6/100</f>
        <v>0</v>
      </c>
      <c r="C140" s="34">
        <f>C139*C6/100</f>
        <v>0</v>
      </c>
    </row>
    <row r="141" spans="1:3" ht="12.75">
      <c r="A141" s="13" t="s">
        <v>41</v>
      </c>
      <c r="B141" s="34">
        <f>B139*B7/100</f>
        <v>0</v>
      </c>
      <c r="C141" s="34">
        <f>C139*C7/100</f>
        <v>0</v>
      </c>
    </row>
    <row r="142" spans="1:3" ht="12.75">
      <c r="A142" s="13" t="s">
        <v>42</v>
      </c>
      <c r="B142" s="78">
        <f>IF(B140=0,0,ROUND((B4/B47*B139),0))</f>
        <v>0</v>
      </c>
      <c r="C142" s="78">
        <f>IF(C140=0,0,ROUND((C4/C47*C139),0))</f>
        <v>0</v>
      </c>
    </row>
    <row r="143" spans="1:3" ht="12.75">
      <c r="A143" s="13" t="s">
        <v>43</v>
      </c>
      <c r="B143" s="78">
        <f>IF(B141=0,0,ROUND((B5/B47*B139),0))</f>
        <v>0</v>
      </c>
      <c r="C143" s="78">
        <f>IF(C141=0,0,ROUND((C5/C47*C139),0))</f>
        <v>0</v>
      </c>
    </row>
    <row r="144" spans="1:3" ht="12.75">
      <c r="A144" s="13" t="s">
        <v>44</v>
      </c>
      <c r="B144" s="78">
        <f>IF(B140=0,0,ROUND((((B52+B53)/B47)*B139),0))</f>
        <v>0</v>
      </c>
      <c r="C144" s="78">
        <f>IF(C140=0,0,ROUND((((C52+C53)/C47)*C139),0))</f>
        <v>0</v>
      </c>
    </row>
    <row r="145" spans="1:3" ht="13.5" thickBot="1">
      <c r="A145" s="16" t="s">
        <v>45</v>
      </c>
      <c r="B145" s="27">
        <f>IF(B141=0,0,ROUND(((B50+B51)/B47*B139),0))</f>
        <v>0</v>
      </c>
      <c r="C145" s="27">
        <f>IF(C141=0,0,ROUND(((C50+C51)/C47*C139),0))</f>
        <v>0</v>
      </c>
    </row>
    <row r="146" ht="13.5" thickBot="1"/>
    <row r="147" spans="1:3" ht="13.5" thickBot="1">
      <c r="A147" s="54" t="s">
        <v>53</v>
      </c>
      <c r="B147" s="37"/>
      <c r="C147" s="37"/>
    </row>
    <row r="148" spans="1:3" ht="12.75">
      <c r="A148" s="24" t="s">
        <v>47</v>
      </c>
      <c r="B148" s="60">
        <v>0</v>
      </c>
      <c r="C148" s="60">
        <v>0</v>
      </c>
    </row>
    <row r="149" spans="1:3" ht="12.75">
      <c r="A149" s="13" t="s">
        <v>40</v>
      </c>
      <c r="B149" s="34">
        <f>B148*B6/100</f>
        <v>0</v>
      </c>
      <c r="C149" s="34">
        <f>C148*C6/100</f>
        <v>0</v>
      </c>
    </row>
    <row r="150" spans="1:3" ht="12.75">
      <c r="A150" s="13" t="s">
        <v>41</v>
      </c>
      <c r="B150" s="34">
        <f>B148*B7/100</f>
        <v>0</v>
      </c>
      <c r="C150" s="34">
        <f>C148*C7/100</f>
        <v>0</v>
      </c>
    </row>
    <row r="151" spans="1:3" ht="12.75">
      <c r="A151" s="13" t="s">
        <v>42</v>
      </c>
      <c r="B151" s="78">
        <f>IF(B149=0,0,ROUND((B4/B47*B148),0))</f>
        <v>0</v>
      </c>
      <c r="C151" s="78">
        <f>IF(C149=0,0,ROUND((C4/C47*C148),0))</f>
        <v>0</v>
      </c>
    </row>
    <row r="152" spans="1:3" ht="12.75">
      <c r="A152" s="13" t="s">
        <v>43</v>
      </c>
      <c r="B152" s="78">
        <f>IF(B150=0,0,ROUND((B5/B47*B148),0))</f>
        <v>0</v>
      </c>
      <c r="C152" s="78">
        <f>IF(C150=0,0,ROUND((C5/C47*C148),0))</f>
        <v>0</v>
      </c>
    </row>
    <row r="153" spans="1:3" ht="12.75">
      <c r="A153" s="13" t="s">
        <v>44</v>
      </c>
      <c r="B153" s="78">
        <f>IF(B149=0,0,ROUND((((B52+B53)/B47)*B148),0))</f>
        <v>0</v>
      </c>
      <c r="C153" s="78">
        <f>IF(C149=0,0,ROUND((((C52+C53)/C47)*C148),0))</f>
        <v>0</v>
      </c>
    </row>
    <row r="154" spans="1:3" ht="13.5" thickBot="1">
      <c r="A154" s="16" t="s">
        <v>45</v>
      </c>
      <c r="B154" s="27">
        <f>IF(B150=0,0,ROUND(((B50+B51)/B47*B148),0))</f>
        <v>0</v>
      </c>
      <c r="C154" s="27">
        <f>IF(C150=0,0,ROUND(((C50+C51)/C47*C148),0))</f>
        <v>0</v>
      </c>
    </row>
    <row r="155" ht="13.5" thickBot="1"/>
    <row r="156" spans="1:3" ht="13.5" thickBot="1">
      <c r="A156" s="54" t="s">
        <v>54</v>
      </c>
      <c r="B156" s="37"/>
      <c r="C156" s="37"/>
    </row>
    <row r="157" spans="1:3" ht="12.75">
      <c r="A157" s="24" t="s">
        <v>47</v>
      </c>
      <c r="B157" s="60">
        <v>0</v>
      </c>
      <c r="C157" s="60">
        <v>0</v>
      </c>
    </row>
    <row r="158" spans="1:3" ht="12.75">
      <c r="A158" s="13" t="s">
        <v>40</v>
      </c>
      <c r="B158" s="34">
        <f>B157*B6/100</f>
        <v>0</v>
      </c>
      <c r="C158" s="34">
        <f>C157*C6/100</f>
        <v>0</v>
      </c>
    </row>
    <row r="159" spans="1:3" ht="12.75">
      <c r="A159" s="13" t="s">
        <v>41</v>
      </c>
      <c r="B159" s="34">
        <f>B157*B7/100</f>
        <v>0</v>
      </c>
      <c r="C159" s="34">
        <f>C157*C7/100</f>
        <v>0</v>
      </c>
    </row>
    <row r="160" spans="1:3" ht="12.75">
      <c r="A160" s="13" t="s">
        <v>42</v>
      </c>
      <c r="B160" s="78">
        <f>IF(B158=0,0,ROUND((B4/B47*B157),0))</f>
        <v>0</v>
      </c>
      <c r="C160" s="78">
        <f>IF(C158=0,0,ROUND((C4/C47*C157),0))</f>
        <v>0</v>
      </c>
    </row>
    <row r="161" spans="1:3" ht="12.75">
      <c r="A161" s="13" t="s">
        <v>43</v>
      </c>
      <c r="B161" s="78">
        <f>IF(B159=0,0,ROUND((B5/B47*B157),0))</f>
        <v>0</v>
      </c>
      <c r="C161" s="78">
        <f>IF(C159=0,0,ROUND((C5/C47*C157),0))</f>
        <v>0</v>
      </c>
    </row>
    <row r="162" spans="1:3" ht="12.75">
      <c r="A162" s="13" t="s">
        <v>44</v>
      </c>
      <c r="B162" s="78">
        <f>IF(B158=0,0,ROUND((((B52+B53)/B47)*B157),0))</f>
        <v>0</v>
      </c>
      <c r="C162" s="78">
        <f>IF(C158=0,0,ROUND((((C52+C53)/C47)*C157),0))</f>
        <v>0</v>
      </c>
    </row>
    <row r="163" spans="1:3" ht="13.5" thickBot="1">
      <c r="A163" s="16" t="s">
        <v>45</v>
      </c>
      <c r="B163" s="27">
        <f>IF(B159=0,0,ROUND(((B50+B51)/B47*B157),0))</f>
        <v>0</v>
      </c>
      <c r="C163" s="27">
        <f>IF(C159=0,0,ROUND(((C50+C51)/C47*C157),0))</f>
        <v>0</v>
      </c>
    </row>
    <row r="164" spans="1:3" ht="13.5" thickBot="1">
      <c r="A164" s="76"/>
      <c r="B164" s="46"/>
      <c r="C164" s="46"/>
    </row>
    <row r="165" spans="1:3" ht="13.5" thickBot="1">
      <c r="A165" s="54" t="s">
        <v>55</v>
      </c>
      <c r="B165" s="37"/>
      <c r="C165" s="37"/>
    </row>
    <row r="166" spans="1:3" ht="12.75">
      <c r="A166" s="24" t="s">
        <v>47</v>
      </c>
      <c r="B166" s="60">
        <v>0</v>
      </c>
      <c r="C166" s="60">
        <v>0</v>
      </c>
    </row>
    <row r="167" spans="1:3" ht="12.75">
      <c r="A167" s="13" t="s">
        <v>40</v>
      </c>
      <c r="B167" s="34">
        <f>B166*B6/100</f>
        <v>0</v>
      </c>
      <c r="C167" s="34">
        <f>C166*C6/100</f>
        <v>0</v>
      </c>
    </row>
    <row r="168" spans="1:3" ht="12.75">
      <c r="A168" s="13" t="s">
        <v>41</v>
      </c>
      <c r="B168" s="34">
        <f>B166*B7/100</f>
        <v>0</v>
      </c>
      <c r="C168" s="34">
        <f>C166*C7/100</f>
        <v>0</v>
      </c>
    </row>
    <row r="169" spans="1:3" ht="12.75">
      <c r="A169" s="13" t="s">
        <v>42</v>
      </c>
      <c r="B169" s="78">
        <f>IF(B167=0,0,ROUND((B4/B47*B166),0))</f>
        <v>0</v>
      </c>
      <c r="C169" s="78">
        <f>IF(C167=0,0,ROUND((C4/C47*C166),0))</f>
        <v>0</v>
      </c>
    </row>
    <row r="170" spans="1:3" ht="12.75">
      <c r="A170" s="13" t="s">
        <v>43</v>
      </c>
      <c r="B170" s="78">
        <f>IF(B168=0,0,ROUND((B5/B47*B166),0))</f>
        <v>0</v>
      </c>
      <c r="C170" s="78">
        <f>IF(C168=0,0,ROUND((C5/C47*C166),0))</f>
        <v>0</v>
      </c>
    </row>
    <row r="171" spans="1:3" ht="12.75">
      <c r="A171" s="13" t="s">
        <v>44</v>
      </c>
      <c r="B171" s="78">
        <f>IF(B167=0,0,ROUND((((B52+B53)/B47)*B166),0))</f>
        <v>0</v>
      </c>
      <c r="C171" s="78">
        <f>IF(C167=0,0,ROUND((((C52+C53)/C47)*C166),0))</f>
        <v>0</v>
      </c>
    </row>
    <row r="172" spans="1:3" ht="13.5" thickBot="1">
      <c r="A172" s="16" t="s">
        <v>45</v>
      </c>
      <c r="B172" s="27">
        <f>IF(B168=0,0,ROUND(((B50+B51)/B47*B166),0))</f>
        <v>0</v>
      </c>
      <c r="C172" s="27">
        <f>IF(C168=0,0,ROUND(((C50+C51)/C47*C166),0))</f>
        <v>0</v>
      </c>
    </row>
    <row r="173" ht="13.5" thickBot="1"/>
    <row r="174" spans="1:3" ht="13.5" thickBot="1">
      <c r="A174" s="54" t="s">
        <v>56</v>
      </c>
      <c r="B174" s="37"/>
      <c r="C174" s="37"/>
    </row>
    <row r="175" spans="1:3" ht="12.75">
      <c r="A175" s="24" t="s">
        <v>47</v>
      </c>
      <c r="B175" s="60">
        <v>0</v>
      </c>
      <c r="C175" s="60">
        <v>0</v>
      </c>
    </row>
    <row r="176" spans="1:3" ht="12.75">
      <c r="A176" s="13" t="s">
        <v>40</v>
      </c>
      <c r="B176" s="34">
        <f>B175*B6/100</f>
        <v>0</v>
      </c>
      <c r="C176" s="34">
        <f>C175*C6/100</f>
        <v>0</v>
      </c>
    </row>
    <row r="177" spans="1:3" ht="12.75">
      <c r="A177" s="13" t="s">
        <v>41</v>
      </c>
      <c r="B177" s="34">
        <f>B175*B7/100</f>
        <v>0</v>
      </c>
      <c r="C177" s="34">
        <f>C175*C7/100</f>
        <v>0</v>
      </c>
    </row>
    <row r="178" spans="1:3" ht="12.75">
      <c r="A178" s="13" t="s">
        <v>42</v>
      </c>
      <c r="B178" s="78">
        <f>IF(B176=0,0,ROUND((B4/B47*B175),0))</f>
        <v>0</v>
      </c>
      <c r="C178" s="78">
        <f>IF(C176=0,0,ROUND((C4/C47*C175),0))</f>
        <v>0</v>
      </c>
    </row>
    <row r="179" spans="1:3" ht="12.75">
      <c r="A179" s="13" t="s">
        <v>43</v>
      </c>
      <c r="B179" s="78">
        <f>IF(B177=0,0,ROUND((B5/B47*B175),0))</f>
        <v>0</v>
      </c>
      <c r="C179" s="78">
        <f>IF(C177=0,0,ROUND((C5/C47*C175),0))</f>
        <v>0</v>
      </c>
    </row>
    <row r="180" spans="1:3" ht="12.75">
      <c r="A180" s="13" t="s">
        <v>44</v>
      </c>
      <c r="B180" s="78">
        <f>IF(B176=0,0,ROUND((((B52+B53)/B47)*B175),0))</f>
        <v>0</v>
      </c>
      <c r="C180" s="78">
        <f>IF(C176=0,0,ROUND((((C52+C53)/C47)*C175),0))</f>
        <v>0</v>
      </c>
    </row>
    <row r="181" spans="1:3" ht="13.5" thickBot="1">
      <c r="A181" s="16" t="s">
        <v>45</v>
      </c>
      <c r="B181" s="27">
        <f>IF(B177=0,0,ROUND(((B50+B51)/B47*B175),0))</f>
        <v>0</v>
      </c>
      <c r="C181" s="27">
        <f>IF(C177=0,0,ROUND(((C50+C51)/C47*C175),0))</f>
        <v>0</v>
      </c>
    </row>
    <row r="182" ht="13.5" thickBot="1"/>
    <row r="183" spans="1:3" ht="13.5" thickBot="1">
      <c r="A183" s="54" t="s">
        <v>57</v>
      </c>
      <c r="B183" s="37"/>
      <c r="C183" s="37"/>
    </row>
    <row r="184" spans="1:3" ht="12.75">
      <c r="A184" s="24" t="s">
        <v>47</v>
      </c>
      <c r="B184" s="60">
        <v>0</v>
      </c>
      <c r="C184" s="60">
        <v>0</v>
      </c>
    </row>
    <row r="185" spans="1:3" ht="12.75">
      <c r="A185" s="13" t="s">
        <v>40</v>
      </c>
      <c r="B185" s="34">
        <f>B184*B6/100</f>
        <v>0</v>
      </c>
      <c r="C185" s="34">
        <f>C184*C6/100</f>
        <v>0</v>
      </c>
    </row>
    <row r="186" spans="1:3" ht="12.75">
      <c r="A186" s="13" t="s">
        <v>41</v>
      </c>
      <c r="B186" s="34">
        <f>B184*B7/100</f>
        <v>0</v>
      </c>
      <c r="C186" s="34">
        <f>C184*C7/100</f>
        <v>0</v>
      </c>
    </row>
    <row r="187" spans="1:3" ht="12.75">
      <c r="A187" s="13" t="s">
        <v>42</v>
      </c>
      <c r="B187" s="78">
        <f>IF(B185=0,0,ROUND((B4/B47*B184),0))</f>
        <v>0</v>
      </c>
      <c r="C187" s="78">
        <f>IF(C185=0,0,ROUND((C4/C47*C184),0))</f>
        <v>0</v>
      </c>
    </row>
    <row r="188" spans="1:3" ht="12.75">
      <c r="A188" s="13" t="s">
        <v>43</v>
      </c>
      <c r="B188" s="78">
        <f>IF(B186=0,0,ROUND((B5/B47*B184),0))</f>
        <v>0</v>
      </c>
      <c r="C188" s="78">
        <f>IF(C186=0,0,ROUND((C5/C47*C184),0))</f>
        <v>0</v>
      </c>
    </row>
    <row r="189" spans="1:3" ht="12.75">
      <c r="A189" s="13" t="s">
        <v>44</v>
      </c>
      <c r="B189" s="78">
        <f>IF(B185=0,0,ROUND((((B52+B53)/B47)*B184),0))</f>
        <v>0</v>
      </c>
      <c r="C189" s="78">
        <f>IF(C185=0,0,ROUND((((C52+C53)/C47)*C184),0))</f>
        <v>0</v>
      </c>
    </row>
    <row r="190" spans="1:3" ht="13.5" thickBot="1">
      <c r="A190" s="16" t="s">
        <v>45</v>
      </c>
      <c r="B190" s="27">
        <f>IF(B186=0,0,ROUND(((B50+B51)/B47*B184),0))</f>
        <v>0</v>
      </c>
      <c r="C190" s="27">
        <f>IF(C186=0,0,ROUND(((C50+C51)/C47*C184),0))</f>
        <v>0</v>
      </c>
    </row>
    <row r="191" ht="13.5" thickBot="1"/>
    <row r="192" spans="1:3" ht="13.5" thickBot="1">
      <c r="A192" s="54" t="s">
        <v>58</v>
      </c>
      <c r="B192" s="37"/>
      <c r="C192" s="37"/>
    </row>
    <row r="193" spans="1:3" ht="12.75">
      <c r="A193" s="24" t="s">
        <v>47</v>
      </c>
      <c r="B193" s="60">
        <v>0</v>
      </c>
      <c r="C193" s="60">
        <v>0</v>
      </c>
    </row>
    <row r="194" spans="1:3" ht="12.75">
      <c r="A194" s="13" t="s">
        <v>40</v>
      </c>
      <c r="B194" s="34">
        <f>B193*B6/100</f>
        <v>0</v>
      </c>
      <c r="C194" s="34">
        <f>C193*C6/100</f>
        <v>0</v>
      </c>
    </row>
    <row r="195" spans="1:3" ht="12.75">
      <c r="A195" s="13" t="s">
        <v>41</v>
      </c>
      <c r="B195" s="34">
        <f>B193*B7/100</f>
        <v>0</v>
      </c>
      <c r="C195" s="34">
        <f>C193*C7/100</f>
        <v>0</v>
      </c>
    </row>
    <row r="196" spans="1:3" ht="12.75">
      <c r="A196" s="13" t="s">
        <v>42</v>
      </c>
      <c r="B196" s="78">
        <f>IF(B194=0,0,ROUND((B4/B47*B193),0))</f>
        <v>0</v>
      </c>
      <c r="C196" s="78">
        <f>IF(C194=0,0,ROUND((C4/C47*C193),0))</f>
        <v>0</v>
      </c>
    </row>
    <row r="197" spans="1:3" ht="12.75">
      <c r="A197" s="13" t="s">
        <v>43</v>
      </c>
      <c r="B197" s="78">
        <f>IF(B195=0,0,ROUND((B5/B47*B193),0))</f>
        <v>0</v>
      </c>
      <c r="C197" s="78">
        <f>IF(C195=0,0,ROUND((C5/C47*C193),0))</f>
        <v>0</v>
      </c>
    </row>
    <row r="198" spans="1:3" ht="12.75">
      <c r="A198" s="13" t="s">
        <v>44</v>
      </c>
      <c r="B198" s="78">
        <f>IF(B194=0,0,ROUND((((B52+B53)/B47)*B193),0))</f>
        <v>0</v>
      </c>
      <c r="C198" s="78">
        <f>IF(C194=0,0,ROUND((((C52+C53)/C47)*C193),0))</f>
        <v>0</v>
      </c>
    </row>
    <row r="199" spans="1:3" ht="13.5" thickBot="1">
      <c r="A199" s="16" t="s">
        <v>45</v>
      </c>
      <c r="B199" s="27">
        <f>IF(B195=0,0,ROUND(((B50+B51)/B47*B193),0))</f>
        <v>0</v>
      </c>
      <c r="C199" s="27">
        <f>IF(C195=0,0,ROUND(((C50+C51)/C47*C193),0))</f>
        <v>0</v>
      </c>
    </row>
    <row r="200" ht="13.5" thickBot="1"/>
    <row r="201" spans="1:3" ht="13.5" thickBot="1">
      <c r="A201" s="54" t="s">
        <v>59</v>
      </c>
      <c r="B201" s="37"/>
      <c r="C201" s="37"/>
    </row>
    <row r="202" spans="1:3" ht="12.75">
      <c r="A202" s="24" t="s">
        <v>47</v>
      </c>
      <c r="B202" s="60">
        <v>0</v>
      </c>
      <c r="C202" s="60">
        <v>0</v>
      </c>
    </row>
    <row r="203" spans="1:3" ht="12.75">
      <c r="A203" s="13" t="s">
        <v>40</v>
      </c>
      <c r="B203" s="34">
        <f>B202*B6/100</f>
        <v>0</v>
      </c>
      <c r="C203" s="34">
        <f>C202*C6/100</f>
        <v>0</v>
      </c>
    </row>
    <row r="204" spans="1:3" ht="12.75">
      <c r="A204" s="13" t="s">
        <v>41</v>
      </c>
      <c r="B204" s="34">
        <f>B202*B7/100</f>
        <v>0</v>
      </c>
      <c r="C204" s="34">
        <f>C202*C7/100</f>
        <v>0</v>
      </c>
    </row>
    <row r="205" spans="1:3" ht="12.75">
      <c r="A205" s="13" t="s">
        <v>42</v>
      </c>
      <c r="B205" s="78">
        <f>IF(B203=0,0,ROUND((B4/B47*B202),0))</f>
        <v>0</v>
      </c>
      <c r="C205" s="78">
        <f>IF(C203=0,0,ROUND((C4/C47*C202),0))</f>
        <v>0</v>
      </c>
    </row>
    <row r="206" spans="1:3" ht="12.75">
      <c r="A206" s="13" t="s">
        <v>43</v>
      </c>
      <c r="B206" s="78">
        <f>IF(B204=0,0,ROUND((B5/B47*B202),0))</f>
        <v>0</v>
      </c>
      <c r="C206" s="78">
        <f>IF(C204=0,0,ROUND((C5/C47*C202),0))</f>
        <v>0</v>
      </c>
    </row>
    <row r="207" spans="1:3" ht="12.75">
      <c r="A207" s="13" t="s">
        <v>44</v>
      </c>
      <c r="B207" s="78">
        <f>IF(B203=0,0,ROUND((((B52+B53)/B47)*B202),0))</f>
        <v>0</v>
      </c>
      <c r="C207" s="78">
        <f>IF(C203=0,0,ROUND((((C52+C53)/C47)*C202),0))</f>
        <v>0</v>
      </c>
    </row>
    <row r="208" spans="1:3" ht="13.5" thickBot="1">
      <c r="A208" s="16" t="s">
        <v>45</v>
      </c>
      <c r="B208" s="27">
        <f>IF(B204=0,0,ROUND(((B50+B51)/B47*B202),0))</f>
        <v>0</v>
      </c>
      <c r="C208" s="27">
        <f>IF(C204=0,0,ROUND(((C50+C51)/C47*C202),0))</f>
        <v>0</v>
      </c>
    </row>
    <row r="209" ht="13.5" thickBot="1"/>
    <row r="210" spans="1:4" ht="12.75">
      <c r="A210" s="55" t="s">
        <v>60</v>
      </c>
      <c r="B210" s="69">
        <f>B121+B130+B139+B148+B157+B166+B175+B184+B193+B202</f>
        <v>2938</v>
      </c>
      <c r="C210" s="69">
        <f>C121+C130+C139+C148+C157+C166+C175+C184+C193+C202</f>
        <v>0</v>
      </c>
      <c r="D210" s="38" t="s">
        <v>73</v>
      </c>
    </row>
    <row r="211" spans="1:5" ht="12.75">
      <c r="A211" s="50" t="s">
        <v>62</v>
      </c>
      <c r="B211" s="70">
        <f>B124+B133+B142+B151++B160+B169+B178+B187+B196+B205</f>
        <v>28000</v>
      </c>
      <c r="C211" s="70">
        <f>C124+C133+C142+C151++C160+C169+C178+C187+C196+C205</f>
        <v>0</v>
      </c>
      <c r="D211" s="79" t="str">
        <f>IF(B211=B4,"OK","NO")</f>
        <v>OK</v>
      </c>
      <c r="E211" s="57">
        <f>B4-B211</f>
        <v>0</v>
      </c>
    </row>
    <row r="212" spans="1:5" ht="13.5" thickBot="1">
      <c r="A212" s="56" t="s">
        <v>63</v>
      </c>
      <c r="B212" s="71">
        <f>B125+B134+B143+B152+B161+B170+B179+B188+B197+B206</f>
        <v>28000</v>
      </c>
      <c r="C212" s="71">
        <f>C125+C134+C143+C152+C161+C170+C179+C188+C197+C206</f>
        <v>0</v>
      </c>
      <c r="D212" s="79" t="str">
        <f>IF(B212=B5,"OK","NO")</f>
        <v>OK</v>
      </c>
      <c r="E212" s="57">
        <f>B5-B212</f>
        <v>0</v>
      </c>
    </row>
    <row r="213" spans="1:5" ht="13.5" thickBot="1">
      <c r="A213" s="11" t="s">
        <v>64</v>
      </c>
      <c r="B213" s="72">
        <f>B211+B212</f>
        <v>56000</v>
      </c>
      <c r="C213" s="72">
        <f>C211+C212</f>
        <v>0</v>
      </c>
      <c r="D213" s="79" t="str">
        <f>IF(B213=B3,"OK","NO")</f>
        <v>OK</v>
      </c>
      <c r="E213" s="57">
        <f>B3-B213</f>
        <v>0</v>
      </c>
    </row>
    <row r="214" spans="1:5" ht="12.75">
      <c r="A214" s="49" t="s">
        <v>66</v>
      </c>
      <c r="B214" s="73">
        <f>B126+B135+B144+B153+B162+B171+B180+B189+B198+B207</f>
        <v>20872</v>
      </c>
      <c r="C214" s="73">
        <f>C126+C135+C144+C153+C162+C171+C180+C189+C198+C207</f>
        <v>0</v>
      </c>
      <c r="D214" s="79" t="str">
        <f>IF(B214=B53+B52,"OK","NO")</f>
        <v>OK</v>
      </c>
      <c r="E214" s="57">
        <f>(B52+B53)-B214</f>
        <v>0</v>
      </c>
    </row>
    <row r="215" spans="1:5" ht="13.5" thickBot="1">
      <c r="A215" s="56" t="s">
        <v>67</v>
      </c>
      <c r="B215" s="71">
        <f>B127+B136+B145+B154+B163+B172+B181+B190+B199+B208</f>
        <v>14611</v>
      </c>
      <c r="C215" s="71">
        <f>C127+C136+C145+C154+C163+C172+C181+C190+C199+C208</f>
        <v>0</v>
      </c>
      <c r="D215" s="79" t="str">
        <f>IF(B215=B50+B51,"OK","NO")</f>
        <v>OK</v>
      </c>
      <c r="E215" s="57">
        <f>B50+B51-B215</f>
        <v>0</v>
      </c>
    </row>
    <row r="216" spans="1:5" ht="13.5" thickBot="1">
      <c r="A216" s="11" t="s">
        <v>65</v>
      </c>
      <c r="B216" s="72">
        <f>B214+B215</f>
        <v>35483</v>
      </c>
      <c r="C216" s="72">
        <f>C214+C215</f>
        <v>0</v>
      </c>
      <c r="D216" s="79" t="str">
        <f>IF(B216=B54,"OK","NO")</f>
        <v>OK</v>
      </c>
      <c r="E216" s="57">
        <f>B54-B216</f>
        <v>0</v>
      </c>
    </row>
    <row r="217" spans="1:3" ht="12.75">
      <c r="A217" s="53"/>
      <c r="B217" s="57"/>
      <c r="C217" s="57"/>
    </row>
    <row r="218" s="59" customFormat="1" ht="21.75" customHeight="1">
      <c r="A218" s="58">
        <f>IF(B210&lt;&gt;B47,"ATTENZIONE! Superficie totale singole stalle in B211 non congruente con S.U.A. totale in B47","")</f>
      </c>
    </row>
    <row r="219" s="59" customFormat="1" ht="21.75" customHeight="1">
      <c r="A219" s="58" t="str">
        <f>IF(C210&lt;&gt;C47,"ATTENZIONE! Superficie totale singole stalle in C169 non congruente con S.U.A. totale in C36","")</f>
        <v>ATTENZIONE! Superficie totale singole stalle in C169 non congruente con S.U.A. totale in C36</v>
      </c>
    </row>
  </sheetData>
  <sheetProtection password="F928" sheet="1" objects="1" scenarios="1"/>
  <mergeCells count="15">
    <mergeCell ref="A1:D1"/>
    <mergeCell ref="E32:E36"/>
    <mergeCell ref="E39:E42"/>
    <mergeCell ref="D74:E88"/>
    <mergeCell ref="E11:E15"/>
    <mergeCell ref="E18:E21"/>
    <mergeCell ref="E24:E25"/>
    <mergeCell ref="C114:C115"/>
    <mergeCell ref="E28:E29"/>
    <mergeCell ref="A74:C74"/>
    <mergeCell ref="C92:C93"/>
    <mergeCell ref="A96:C96"/>
    <mergeCell ref="D112:E116"/>
    <mergeCell ref="D90:E94"/>
    <mergeCell ref="D96:E110"/>
  </mergeCells>
  <conditionalFormatting sqref="B45">
    <cfRule type="cellIs" priority="1" dxfId="4" operator="notEqual" stopIfTrue="1">
      <formula>$B$46</formula>
    </cfRule>
  </conditionalFormatting>
  <conditionalFormatting sqref="C45:D45">
    <cfRule type="cellIs" priority="2" dxfId="4" operator="notEqual" stopIfTrue="1">
      <formula>$C$46</formula>
    </cfRule>
  </conditionalFormatting>
  <conditionalFormatting sqref="D211:D216">
    <cfRule type="cellIs" priority="3" dxfId="3" operator="equal" stopIfTrue="1">
      <formula>"no"</formula>
    </cfRule>
    <cfRule type="cellIs" priority="4" dxfId="6" operator="notEqual" stopIfTrue="1">
      <formula>""""""</formula>
    </cfRule>
  </conditionalFormatting>
  <conditionalFormatting sqref="E211:E216">
    <cfRule type="cellIs" priority="5" dxfId="1" operator="equal" stopIfTrue="1">
      <formula>0</formula>
    </cfRule>
    <cfRule type="cellIs" priority="6" dxfId="7" operator="notEqual" stopIfTrue="1">
      <formula>0</formula>
    </cfRule>
  </conditionalFormatting>
  <printOptions horizontalCentered="1"/>
  <pageMargins left="0.1968503937007874" right="0.1968503937007874" top="0.1968503937007874" bottom="0.1968503937007874"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Brescia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Ezio Bongioni</dc:creator>
  <cp:keywords/>
  <dc:description/>
  <cp:lastModifiedBy>ssparta</cp:lastModifiedBy>
  <cp:lastPrinted>2012-10-18T08:54:27Z</cp:lastPrinted>
  <dcterms:created xsi:type="dcterms:W3CDTF">2010-08-31T13:34:28Z</dcterms:created>
  <dcterms:modified xsi:type="dcterms:W3CDTF">2013-01-13T20:53:26Z</dcterms:modified>
  <cp:category/>
  <cp:version/>
  <cp:contentType/>
  <cp:contentStatus/>
</cp:coreProperties>
</file>